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c312b494e0da2127/MEIC/UPI-MEIC/Planificación/PNDIP 2023-2026/Red de transparencia/2024/pndip/"/>
    </mc:Choice>
  </mc:AlternateContent>
  <xr:revisionPtr revIDLastSave="13" documentId="13_ncr:1_{1B1DABB4-E1E0-4DD8-8C9A-BFCA1771D8F2}" xr6:coauthVersionLast="47" xr6:coauthVersionMax="47" xr10:uidLastSave="{E2C145F6-8D2C-471A-A607-C0BEB1CCABE0}"/>
  <bookViews>
    <workbookView xWindow="-110" yWindow="-110" windowWidth="19420" windowHeight="10300" tabRatio="669" activeTab="1" xr2:uid="{00000000-000D-0000-FFFF-FFFF00000000}"/>
  </bookViews>
  <sheets>
    <sheet name="resumen" sheetId="8" r:id="rId1"/>
    <sheet name="metas_intervencion_publica" sheetId="9" r:id="rId2"/>
    <sheet name="calculos" sheetId="10" state="hidden" r:id="rId3"/>
  </sheets>
  <definedNames>
    <definedName name="_xlnm._FilterDatabase" localSheetId="1" hidden="1">metas_intervencion_publica!$F$10:$M$64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 i="10" l="1"/>
  <c r="O33" i="9"/>
  <c r="J26" i="9"/>
  <c r="J19" i="9"/>
  <c r="G19" i="9" s="1"/>
  <c r="S26" i="9"/>
  <c r="O27" i="9"/>
  <c r="O28" i="9"/>
  <c r="O29" i="9"/>
  <c r="O30" i="9"/>
  <c r="O31" i="9"/>
  <c r="O32" i="9"/>
  <c r="N26" i="9"/>
  <c r="O26" i="9" s="1"/>
  <c r="S19" i="9"/>
  <c r="O25" i="9"/>
  <c r="O24" i="9"/>
  <c r="O23" i="9"/>
  <c r="O22" i="9"/>
  <c r="O21" i="9"/>
  <c r="O20" i="9"/>
  <c r="N19" i="9"/>
  <c r="O19" i="9" s="1"/>
  <c r="K18" i="9"/>
  <c r="G40" i="9" l="1"/>
  <c r="O40" i="9"/>
  <c r="G39" i="9"/>
  <c r="O39" i="9"/>
  <c r="O53" i="9" l="1"/>
  <c r="G49" i="9"/>
  <c r="G48" i="9"/>
  <c r="G47" i="9"/>
  <c r="O49" i="9"/>
  <c r="O47" i="9"/>
  <c r="O48" i="9"/>
  <c r="O61" i="9"/>
  <c r="O64" i="9"/>
  <c r="O63" i="9"/>
  <c r="O62" i="9"/>
  <c r="G38" i="9"/>
  <c r="O38" i="9"/>
  <c r="G37" i="9"/>
  <c r="O37" i="9"/>
  <c r="G36" i="9"/>
  <c r="O36" i="9"/>
  <c r="O35" i="9"/>
  <c r="G34" i="9"/>
  <c r="O34" i="9"/>
  <c r="O14" i="9" l="1"/>
  <c r="G13" i="9"/>
  <c r="O13" i="9"/>
  <c r="G12" i="9"/>
  <c r="O12" i="9"/>
  <c r="G11" i="9"/>
  <c r="O11" i="9"/>
  <c r="O18" i="9" l="1"/>
  <c r="O16" i="9"/>
  <c r="G15" i="9"/>
  <c r="O15" i="9"/>
  <c r="G42" i="9" l="1"/>
  <c r="O42" i="9"/>
  <c r="G41" i="9"/>
  <c r="O41" i="9"/>
  <c r="K33" i="9" l="1"/>
  <c r="G33" i="9"/>
  <c r="H33" i="9" s="1"/>
  <c r="K64" i="9" l="1"/>
  <c r="H64" i="9"/>
  <c r="K63" i="9"/>
  <c r="H63" i="9"/>
  <c r="K62" i="9"/>
  <c r="H62" i="9"/>
  <c r="G61" i="9"/>
  <c r="H61" i="9" s="1"/>
  <c r="K53" i="9"/>
  <c r="H53" i="9"/>
  <c r="K49" i="9"/>
  <c r="H49" i="9"/>
  <c r="K48" i="9"/>
  <c r="H48" i="9"/>
  <c r="K47" i="9"/>
  <c r="H47" i="9"/>
  <c r="H45" i="9"/>
  <c r="K44" i="9"/>
  <c r="H44" i="9"/>
  <c r="K43" i="9"/>
  <c r="H43" i="9"/>
  <c r="K42" i="9"/>
  <c r="H42" i="9"/>
  <c r="K41" i="9"/>
  <c r="H41" i="9"/>
  <c r="K40" i="9"/>
  <c r="H40" i="9"/>
  <c r="K39" i="9"/>
  <c r="H39" i="9"/>
  <c r="K38" i="9"/>
  <c r="H38" i="9"/>
  <c r="K37" i="9"/>
  <c r="H37" i="9"/>
  <c r="K36" i="9"/>
  <c r="H36" i="9"/>
  <c r="K35" i="9"/>
  <c r="H35" i="9"/>
  <c r="K34" i="9"/>
  <c r="H34" i="9"/>
  <c r="K32" i="9"/>
  <c r="G32" i="9"/>
  <c r="H32" i="9" s="1"/>
  <c r="K31" i="9"/>
  <c r="G31" i="9"/>
  <c r="H31" i="9" s="1"/>
  <c r="K30" i="9"/>
  <c r="G30" i="9"/>
  <c r="H30" i="9" s="1"/>
  <c r="K29" i="9"/>
  <c r="G29" i="9"/>
  <c r="H29" i="9" s="1"/>
  <c r="K28" i="9"/>
  <c r="G28" i="9"/>
  <c r="H28" i="9" s="1"/>
  <c r="K27" i="9"/>
  <c r="G27" i="9"/>
  <c r="H27" i="9" s="1"/>
  <c r="K26" i="9"/>
  <c r="G26" i="9"/>
  <c r="H26" i="9" s="1"/>
  <c r="K25" i="9"/>
  <c r="G25" i="9"/>
  <c r="H25" i="9" s="1"/>
  <c r="K24" i="9"/>
  <c r="G24" i="9"/>
  <c r="H24" i="9" s="1"/>
  <c r="K23" i="9"/>
  <c r="G23" i="9"/>
  <c r="H23" i="9" s="1"/>
  <c r="K22" i="9"/>
  <c r="G22" i="9"/>
  <c r="H22" i="9" s="1"/>
  <c r="K21" i="9"/>
  <c r="G21" i="9"/>
  <c r="H21" i="9" s="1"/>
  <c r="K20" i="9"/>
  <c r="G20" i="9"/>
  <c r="H20" i="9" s="1"/>
  <c r="K19" i="9"/>
  <c r="H18" i="9"/>
  <c r="H17" i="9"/>
  <c r="H16" i="9"/>
  <c r="K15" i="9"/>
  <c r="H15" i="9"/>
  <c r="K14" i="9"/>
  <c r="G14" i="9"/>
  <c r="H14" i="9" s="1"/>
  <c r="K13" i="9"/>
  <c r="H13" i="9"/>
  <c r="K12" i="9"/>
  <c r="H12" i="9"/>
  <c r="K11" i="9"/>
  <c r="H11" i="9"/>
  <c r="G10" i="8"/>
  <c r="H19" i="9" l="1"/>
</calcChain>
</file>

<file path=xl/sharedStrings.xml><?xml version="1.0" encoding="utf-8"?>
<sst xmlns="http://schemas.openxmlformats.org/spreadsheetml/2006/main" count="553" uniqueCount="254">
  <si>
    <t>Intervención estratégica</t>
  </si>
  <si>
    <t>Objetivo</t>
  </si>
  <si>
    <t>Indicador</t>
  </si>
  <si>
    <t>Meta</t>
  </si>
  <si>
    <t>%</t>
  </si>
  <si>
    <t>Avance</t>
  </si>
  <si>
    <t>Región</t>
  </si>
  <si>
    <t>Línea base (2021)</t>
  </si>
  <si>
    <t>Período 2023-2026</t>
  </si>
  <si>
    <t>Meta anual</t>
  </si>
  <si>
    <t>Clasificación de la Meta
 (Ver Hoja Variables)</t>
  </si>
  <si>
    <t>Avance 
Trimestre</t>
  </si>
  <si>
    <t>% Avance Trimestral</t>
  </si>
  <si>
    <t>Institución Responsable</t>
  </si>
  <si>
    <t>1.	Plan Nacional de Turismo de Costa Rica 2022-2027</t>
  </si>
  <si>
    <t>Mantener el turismo como el principal motor de la economía costarricense, impulsando un modelo de desarrollo turístico sostenible, innovador e inclusivo que permite una distribución equitativa de beneficios para contribuir con el mejoramiento de la calidad de vida a la que se aspira como nación.</t>
  </si>
  <si>
    <t>A1. Llegadas internacionales de turistas anual por todas las vías en el 2024 y 2026.</t>
  </si>
  <si>
    <t>NA</t>
  </si>
  <si>
    <t>1 347 055 turistas</t>
  </si>
  <si>
    <t>A2. Llegada de cruceristas a Costa Rica por todos los puertos de atraque.</t>
  </si>
  <si>
    <t>Temporada
2020-2021: 0</t>
  </si>
  <si>
    <t>2.	Programa de Atracción de Inversión Extranjera Directa (IED).</t>
  </si>
  <si>
    <t>Atraer IED para contribuir con el desarrollo fuera de la Gran Área Metropolitana.</t>
  </si>
  <si>
    <t>A1. Número de proyectos de inversión confirmados fuera de la Gran Área Metropolitana.</t>
  </si>
  <si>
    <t xml:space="preserve">Fuera de la Gran Área Metropolitana </t>
  </si>
  <si>
    <t>ND</t>
  </si>
  <si>
    <t xml:space="preserve">3.	Proyecto Descubre. </t>
  </si>
  <si>
    <t>Desarrollar actividades que permitan el cierre de brechas del sector agropecuario y pesca para su incorporación a mercados internacionales.</t>
  </si>
  <si>
    <t>A1. Número de Productos Descubre con potencial de acceso a mercados internacionales.</t>
  </si>
  <si>
    <t>Nacional</t>
  </si>
  <si>
    <t>4.	Programa Nacional de la Calidad en los sectores productivos especialmente pymes.</t>
  </si>
  <si>
    <t>Fortalecer capacidades a los sectores productivos en materia de metrología, por medio de actividades de diseminación de programas de capacitación, asesoría técnica y otros para mejorar la eficiencia de sus procesos.</t>
  </si>
  <si>
    <t>AB1. Cantidad de administrados capacitados en temas de metrología.</t>
  </si>
  <si>
    <t xml:space="preserve">Aumentar el uso de las herramientas del Sistema Nacional para la Calidad (SNC) por parte de las pymes del sector industria para mejorar la eficiencia de sus procesos productivos. </t>
  </si>
  <si>
    <t>AB2. Porcentaje de variación de pymes del sector industria registradas en el SIEC que utilizan las herramientas del SNC.</t>
  </si>
  <si>
    <t>Mejorar el cumplimiento de los reglamentos técnicos de productos por parte de las pymes nacionales mediante la verificación de reglamentos técnicos de productos para que mejoren la calidad de los productos, se inserten de manera competitiva en el mercado nacional e incrementen el potencial de exportación.</t>
  </si>
  <si>
    <t>AB3. Porcentaje de productos fabricados por pymes nacionales que cumplen con reglamentos técnicos respecto del total de productos fabricados elaborados por pyme nacionales verificados.</t>
  </si>
  <si>
    <t>5. Política Nacional de Empresariedad 2030.</t>
  </si>
  <si>
    <t xml:space="preserve">Reducir los principales obstáculos y trabas regulatorias y tramitológicas que representan una barrera al crecimiento de los sectores productivos y la generación de empleo mediante la iniciativa “Le dejamos trabajar” para mejorar la competitividad y el clima de negocios. </t>
  </si>
  <si>
    <t>B1. Porcentaje de “cuellos de botella” eliminados en regulaciones, trámites y procesos identificados en la iniciativa “Le dejamos trabajar”.</t>
  </si>
  <si>
    <t>6.	Programa Nacional de Clúster y Encadenamientos.</t>
  </si>
  <si>
    <t>Desarrollar el potencial del mercado interno mediante el impulso a Encadenamientos y Compras Públicas para generar diferentes canales de comercialización y buscar la reactivación económica de las regiones.</t>
  </si>
  <si>
    <t>AB1. Cantidad de PYMES que concretan negocio de encadenamientos productivos.</t>
  </si>
  <si>
    <t>AB1.1. Cantidad de PYMES que concretan negocio de encadenamientos productivos.</t>
  </si>
  <si>
    <t>Central</t>
  </si>
  <si>
    <t>AB1.2. Cantidad de PYMES que concretan negocio de encadenamientos productivos.</t>
  </si>
  <si>
    <t>Brunca</t>
  </si>
  <si>
    <t>AB1.3. Cantidad de PYMES que concretan negocio de encadenamientos productivos.</t>
  </si>
  <si>
    <t>Pacífico Central</t>
  </si>
  <si>
    <t>AB1.4. Cantidad de PYMES que concretan negocio de encadenamientos productivos.</t>
  </si>
  <si>
    <t>Chorotega</t>
  </si>
  <si>
    <t>AB1.5. Cantidad de PYMES que concretan negocio de encadenamientos productivos.</t>
  </si>
  <si>
    <t>Huetar Caribe</t>
  </si>
  <si>
    <t>AB1.6. Cantidad de PYMES que concretan negocio de encadenamientos productivos.</t>
  </si>
  <si>
    <t>Huetar Norte</t>
  </si>
  <si>
    <t>AB2. Cantidad de PYMES registradas como proveedoras del Estado.</t>
  </si>
  <si>
    <t>AB2.1. Cantidad de PYMES registradas como proveedoras del Estado.</t>
  </si>
  <si>
    <t>AB2.2. Cantidad de PYMES registradas como proveedoras del Estado.</t>
  </si>
  <si>
    <t>AB2.3. Cantidad de PYMES registradas como proveedoras del Estado.</t>
  </si>
  <si>
    <t>AB2.4. Cantidad de PYMES registradas como proveedoras del Estado.</t>
  </si>
  <si>
    <t>AB2.5. Cantidad de PYMES registradas como proveedoras del Estado.</t>
  </si>
  <si>
    <t>AB2.6. Cantidad de PYMES registradas como proveedoras del Estado.</t>
  </si>
  <si>
    <t>Desarrollar proyectos estratégicos articulados entre los diferentes actores del ecosistema productivo para el fomento de la productividad y la competitividad de las actividades impulsoras de la economía en todo el territorio nacional, mediante las Iniciativas Clúster.</t>
  </si>
  <si>
    <t>AB3. Número de nuevos proyectos estratégicos articulados por el Programa Nacional de Clústeres.</t>
  </si>
  <si>
    <t>7.	Servicios de formación para la empleabilidad del Programa EMPLÉATE en el marco del Sistema Nacional de Empleo.</t>
  </si>
  <si>
    <t>B1. Número de personas egresadas de los procesos de formación técnica ofrecidos por el Programa EMPLÉATE que mejoraron su empleabilidad .</t>
  </si>
  <si>
    <t>B2. Porcentaje de procesos formativos del Programa EMPLÉATE concordantes con la demanda de empleo identificada.</t>
  </si>
  <si>
    <t xml:space="preserve">8.	Servicios de intermediación y orientación laboral en el marco del Sistema Nacional de Empleo.  </t>
  </si>
  <si>
    <t>Facilitar servicios de intermediación y orientación laboral para personas usuarias que buscan empleo en todos los territorios del país mediante un proceso de descentralización de los servicios de empleo en Unidades de Empleo (UE), para propiciar la inserción laboral de las personas usuarias de los servicios.</t>
  </si>
  <si>
    <t>B1. Número de nuevas Unidades de Empleo (UE) en funcionamiento mediante un convenio con el MTSS que hayan suscrito un plan de trabajo con la Agencia Nacional de Empleo.</t>
  </si>
  <si>
    <t>B2. Número de personas usuarias que se registraron en la plataforma informática de intermediación del Sistema Nacional de Empleo.</t>
  </si>
  <si>
    <t>B3. Número de empresas que se registraron en la plataforma informática de intermediación del Sistema Nacional de Empleo.</t>
  </si>
  <si>
    <t>9.	Programas de Becas y Financiamiento de Proyectos.</t>
  </si>
  <si>
    <t>Contribuir en el desarrollo educativo de los cantones Corredores, Osa, Golfito, Coto Brus y Buenos Aires, proporcionando becas a estudiantes de secundaria y de carreras técnicas; para aumentar la empleabilidad de la Región Brunca.</t>
  </si>
  <si>
    <t>B1. Cantidad de nuevos estudiantes con beneficios de becas de secundaria y de estudios técnicos.</t>
  </si>
  <si>
    <t>Región Brunca</t>
  </si>
  <si>
    <t>Contribuir en el desarrollo integral de los cantones de influencia de JUDESUR, mediante el financiamiento de proyectos regionales y cantonales, con un enfoque productivo y de interés social, que promueva la generación de empleo y el emprendedurismo.</t>
  </si>
  <si>
    <t>B2. Cantidad de nuevos proyectos por año que impulsen la generación de empleo.</t>
  </si>
  <si>
    <t>Promover el desarrollo económico territorial mediante el financiamiento al régimen municipal.</t>
  </si>
  <si>
    <t>Promover el desarrollo económico territorial mediante la prestación de asistencias técnicas al régimen municipal.</t>
  </si>
  <si>
    <t xml:space="preserve">10.	Programa Cooperativo Fortalecimiento integral de las organizaciones cooperativas. </t>
  </si>
  <si>
    <t>Potenciar la gestión empresarial y la vitalidad de las organizaciones cooperativas mediante la capacitación, asistencia técnica y financiamiento para mejorar su competitividad.</t>
  </si>
  <si>
    <t>B1. Porcentaje de cooperativas capacitadas que implementan acciones para el fortalecimiento de sus procesos de vitalidad cooperativa.</t>
  </si>
  <si>
    <t>B2. Porcentaje de nuevas cooperativas atendidas con procesos de asistencia técnica, que mejoran en su gestión empresarial.</t>
  </si>
  <si>
    <t>B3. Porcentaje de nuevas cooperativas atendidas de la cartera institucional, con readecuaciones crediticias que mejoran su competitividad.</t>
  </si>
  <si>
    <t>11.	Política de Estado para el Desarrollo Rural Territorial 2015-2030.</t>
  </si>
  <si>
    <t>Disminuir las inequidades en el desarrollo de los territorios rurales, mediante la aplicación del Índice de Desarrollo Rural Territorial (IDRT) que permita medir las brechas y orientar la inversión pública-privada, para mejorar las condiciones de vida de sus habitantes.</t>
  </si>
  <si>
    <t>B1. Puntos base de crecimiento del IDRT nacional.</t>
  </si>
  <si>
    <t>29 territorios rurales distribuidos en las 6 regiones de planificación.</t>
  </si>
  <si>
    <t>12.	Programa de derechos obrero-patronales.</t>
  </si>
  <si>
    <t>Fomentar el cumplimiento de derechos obrero-patronales mediante la capacitación en derechos laborales y técnicas de negociación colectiva e individual para que a mediano plazo posibiliten un 
mejoramiento del cumplimiento patronal en la vía administrativa.</t>
  </si>
  <si>
    <t>B1. Cantidad de nuevos módulos de capacitación sobre derechos laborales, impartidos a representantes patronales a nivel nacional y regional.</t>
  </si>
  <si>
    <t>B1.1. Cantidad de nuevos módulos de capacitación sobre derechos laborales, impartidos a representantes patronales a nivel nacional y regional.</t>
  </si>
  <si>
    <t>B1.2. Cantidad de nuevos módulos de capacitación sobre derechos laborales, impartidos a representantes patronales a nivel nacional y regional.</t>
  </si>
  <si>
    <t>B1.3. Cantidad de nuevos módulos de capacitación sobre derechos laborales, impartidos a representantes patronales a nivel nacional y regional.</t>
  </si>
  <si>
    <t>B1.4. Cantidad de nuevos módulos de capacitación sobre derechos laborales, impartidos a representantes patronales a nivel nacional y regional.</t>
  </si>
  <si>
    <t>B1.5. Cantidad de nuevos módulos de capacitación sobre derechos laborales, impartidos a representantes patronales a nivel nacional y regional.</t>
  </si>
  <si>
    <t>B1.6. Cantidad de nuevos módulos de capacitación sobre derechos laborales, impartidos a representantes patronales a nivel nacional y regional.</t>
  </si>
  <si>
    <t>B2. Número de nuevas oficinas donde se implementa la Conciliación individual virtual, a nivel nacional y regional.</t>
  </si>
  <si>
    <t>B2.1. Número de nuevas oficinas donde se implementa la Conciliación individual virtual, a nivel nacional y regional.</t>
  </si>
  <si>
    <t>B2.2. Número de nuevas oficinas donde se implementa la Conciliación individual virtual, a nivel nacional y regional.</t>
  </si>
  <si>
    <t>B2.3. Número de nuevas oficinas donde se implementa la Conciliación individual virtual, a nivel nacional y regional.</t>
  </si>
  <si>
    <t>B2.4. Número de nuevas oficinas donde se implementa la Conciliación individual virtual, a nivel nacional y regional.</t>
  </si>
  <si>
    <t>B2.5. Número de nuevas oficinas donde se implementa la Conciliación individual virtual, a nivel nacional y regional.</t>
  </si>
  <si>
    <t>B2.6. Número de nuevas oficinas donde se implementa la Conciliación individual virtual, a nivel nacional y regional.</t>
  </si>
  <si>
    <t>B3. Número de federaciones sindicales y organizaciones de empleadores a las que se les brinda técnicas de negociación colectiva.</t>
  </si>
  <si>
    <t>MINISTRO RECTOR: FRANCISCO GAMBOA SOTO</t>
  </si>
  <si>
    <t>ICT</t>
  </si>
  <si>
    <t>COMEX</t>
  </si>
  <si>
    <t>COMEX
PROCOMER</t>
  </si>
  <si>
    <t>LACOMET-MEIC</t>
  </si>
  <si>
    <t>MEIC</t>
  </si>
  <si>
    <t>MEIC
MTSS
COMEX
PROCOMER</t>
  </si>
  <si>
    <t>MTSS</t>
  </si>
  <si>
    <t>JUDESUR</t>
  </si>
  <si>
    <t>IFAM</t>
  </si>
  <si>
    <t>INFOCOOP</t>
  </si>
  <si>
    <t>INDER</t>
  </si>
  <si>
    <t xml:space="preserve">13. Estrategia Nacional de Empleabilidad y Talento Humano de Costa Rica (Estrategia BRETE), </t>
  </si>
  <si>
    <t>Priorizar las inversiones y la atención en aquellas poblaciones que se encuentran en búsqueda activa de empleo, pero en mayores condiciones de exclusión del mercado laboral, para aumentar su participación económica.</t>
  </si>
  <si>
    <t>B1. Cantidad de personas atendidas en uno o más servicios del SNE, en modalidad autogestionada, asistida o mixta, para la mejora de su empleabilidad, según mecanismos de priorización del SNE</t>
  </si>
  <si>
    <t>Promover las sinergias institucionales y la articulación de acciones intersectoriales dirigidas al cierre de brechas de cualificaciones y competencias del talento humano nacional con el fin de contar con una fuerza laboral más resiliente a los desafíos del futuro del trabajo.</t>
  </si>
  <si>
    <t>B2. Cantidad de personas capacitadas anualmente en Módulos Certificables o Programas de Capacitación y formación dirigidos a la adquisición de competencias técnicas y habilidades para el empleo, en áreas más demandas del mercado laboral.</t>
  </si>
  <si>
    <t>Fortalecer los servicios de intermediación laboral para apoyar a las personas hacia una búsqueda activa de empleo más efectiva y estratégica y para facilitar a las empresas la búsqueda del talento humano requerido.</t>
  </si>
  <si>
    <t>B3. Cantidad de personas atendidas en servicios de intermediación laboral del SNE, en modalidad asistida o mixta.</t>
  </si>
  <si>
    <t>Brindar procesos de formación para la empleabilidad con perspectiva de género basados en las necesidades del mercado laboral y la demanda potencial y real de empleo en un territorio específico, para facilitar la inserción laboral de las personas egresadas.</t>
  </si>
  <si>
    <t>De acuerdo a lo programado</t>
  </si>
  <si>
    <t>Con atraso crítico</t>
  </si>
  <si>
    <t>Con riesgo de incumplimiento</t>
  </si>
  <si>
    <t>Sector Productivo y Desarrollo Regional</t>
  </si>
  <si>
    <t>PANEL DE CONTROL Y SEGUIMIENTO</t>
  </si>
  <si>
    <t>Secretaría Sectorial</t>
  </si>
  <si>
    <t>METAS INTERVENCIÓN PÚBLICA</t>
  </si>
  <si>
    <t>Regionalizados</t>
  </si>
  <si>
    <t>Cantidad de intervenciones estratégicas</t>
  </si>
  <si>
    <t>Cantidad de Indicadores</t>
  </si>
  <si>
    <t>Total</t>
  </si>
  <si>
    <t>4 (6 regiones) = 24</t>
  </si>
  <si>
    <t>Entre paréntesis la cantidad metas o indicadores</t>
  </si>
  <si>
    <t>SECRETARÍA SECTORIAL</t>
  </si>
  <si>
    <t>Atraso crítico</t>
  </si>
  <si>
    <t>No corresponde reporte</t>
  </si>
  <si>
    <t>porcentaje de avance</t>
  </si>
  <si>
    <t>Riesgo de incumplimiento</t>
  </si>
  <si>
    <t>No corresponde reporte: No tienen metas en el periodo en evaluación</t>
  </si>
  <si>
    <t>% Avance Semestral</t>
  </si>
  <si>
    <t>Logros u obstáculos (indicar riesgos asociados, ver hoja riesgos),  y medidas de mejora implementadas</t>
  </si>
  <si>
    <t>Lista de documentos de evidencia
 (incluirlos en Delphos.net)</t>
  </si>
  <si>
    <t>Al 31 de marzo 2024</t>
  </si>
  <si>
    <t>INFORME DE AVANCE DE METAS DEL PNDIP 2023-2026 
DEL SECTOR PRODUCTIVO Y DESARROLLO REGIONAL 
SEMESTRAL DEL 2024 - Del 01/01/2024 al 30/06/2024</t>
  </si>
  <si>
    <t>Avance Semestral</t>
  </si>
  <si>
    <t>1. Fortalecimiento de los planes de trabajo de los Comités de Educación y Bienestar Social.
2. Desarrollar interes en los cuerpos directivos  principalmente en referencia al uso de sus reservas de educación y bienestar social,
3, Fortalecimiento de capacidades empresariales y organizacional en las atenciones realizadas.</t>
  </si>
  <si>
    <t>1.. Fortalecer a las cooperativas por medio de la gestión de proyectos, 
2. Promoción de alianzas y sinergias de cooperación.
3. Impacto en aspectos de mercadeo y ventas.</t>
  </si>
  <si>
    <t>1. 20240607 INFOCOOP- Tercer informe
visita COOPEVICTORIA RL-03
2. 20240612 INFOCOOP-Min Atención COOPEPILANGOSTA RL-03
3. 20240610 INFOCOOP-Min atención COOPROCIMECA RL-03</t>
  </si>
  <si>
    <t xml:space="preserve">1. Coadyuvar en su crecimiento y garantizar la continuidad del negocio en las rutas atendidas.
2, Se mantiene el servicio de transporte público de la zona y se beneficia la totalidad de su base asociativa compuesto por 614 (336 hombres y 278 mujeres)
3, Este apoyo financiero mejor la posición frente a entes financieros y de desarrollo como el INDER, </t>
  </si>
  <si>
    <t>1, 20240527-INFOCOOP-Análisis de adecuación de COOPETRANSATENAS.
2. 20240606-INFOCOOP-Acuerdo de Junta Directiva aprobando adecuación de COOPETRANSATENAS, 03
3. 20240710-INFOCOOP-Correo electrónico comunicando la nueva cuo</t>
  </si>
  <si>
    <t xml:space="preserve">Control de financiamientos.                      Expedientes fisicos y digitales.          Contratos.                                        Acuerdos de Junta Directiva   </t>
  </si>
  <si>
    <t>B4. Cantidad de nuevas asistencias técnicas aprobadas y en ejecución.</t>
  </si>
  <si>
    <t>Se han consolidado un total de 13 asistencias técnicas por la modalidad no reembolsable, por un monto de ₡13,069,687,99, a continuación el detalle:
1)Cervantes -Plan Estratégico Municipal ₡805 130,50 
2)Montes de Oro-Acompañamiento y asesoría técnica presencial a la Municipalidad, para el inicio y finalización del proceso constructivo del Tanque Quiebragradiente ₡255 220,75 
3)Nandayure-Valorar el Estado del acueducto Municipal ₡684 819,09 
4)Lepanto-Asesoría y asistencia técnica para establecer y actualizar tarifas de servicios de residuos sólidos y servicio de limpieza de vías, mantenimiento y limpieza de parques, sitiospPúblicos y zonas verdes ₡1. 276 159,37 
5)Golfito.  Actualización del informe de avalúo Municipalidad de Golfito₡733. 603,17 
6)Liberia.  Brindar asesoría a la Municipalidad de Liberia para que disponga de una propuesta de montos de alquileres para el quinquenio 2025-2029 del mercado municipal ₡2. 024. 600,62 
7)Monteverde.  Elaborar un presupuesto global aproximado, basado en el anteproyecto de nuevo edificio municipal realizado por IFAM, para la Municipalidad de Monteverde ₡400. 451,67 
8)Nandayure.  Brindar asesoría y capacitación sobre el uso de la plataforma de SICOP en el proceso de contratación pública para el Departamento de Acueducto Municipal₡579 .055,59 
9)Pococí. Brindar el acompañamiento respectivo a la Municipalidad con la revisión detallada y emisión de recomendaciones/observaciones al documento a ser utilizado como el "Pliego de Condiciones" y colaboración en la revisión del paquete de diseño ₡1. 493. 635,90 
10)Liberia.  Levantamiento y determinación áreas de los locales del Mercado Municipal ₡880. 494,41 
11)Paquera.  Avaluó a un terreno para el Proyecto denominado Compra de Terreno, Diseño y Construcción del Parque Recreativo de Paquera   ₡1. 802. 049,26 
12)Dota.  Actualización de tarifa de agua potable ₡913. 096,61 
13)Montes de Oro, elaborar un  diagnóstico del sistema de acueducto del sector Río Seco en Montes de Oro  ₡4. 995. 294,34 
DESGREGACIÓN POR REGIONES :
BRUNCA: 1 - GOLFITO-
CENTRAL : 2 -CERVANTES Y JIMÉNEZ-
CHOROTEGA:  4 - LIBERIA(2) Y NANDAYURE(2)
HUETAR ATLÁNTICA: 1-POCOCI
PACÍFICO CENTRAL :MONTES DE ORO (2), LEPANTO , MONTEVERDE, PAQUERA Y OROTINA</t>
  </si>
  <si>
    <t xml:space="preserve">Control de asistencias técnicas                      Expedientes fisicos y digitales.           </t>
  </si>
  <si>
    <t xml:space="preserve">Carta de intenciones               </t>
  </si>
  <si>
    <t>B3. Cantidad de nuevos financiamientos aprobados y en ejecución.</t>
  </si>
  <si>
    <t xml:space="preserve">Se han colocado más financiamientos debido a que se finiquitaron operaciones que las municipalidades ya no asumirán, por lo que quedaron alrededor de 3000 millones de disponibles para colocar en nuevos financiamientos.
Se han iniciados 6  financiamientos nuevos durante el 2024, por un monto de ₡4. 415. 096. 679,29        
A continuación el detalle:                                  
1)Red Vial Cantonal GUACIMO	₡766. 370. 866,79 -AVANCE -25% Cuentan con una contratación por demanda vigente.                                     
2)Red Víal Puente, SIQUIRRES	₡745. 710. 000,00 -AVANCE-10%  En proceso de contratación.
3)Sustitución del puente sobre el Río Pejibaye en el camino de calles urbanas.JIMÉNEZ ₡551. 378. 437,50.-AVANCE- 10% En proceso de contratación.
4)Compra de maquinaria para conformación de la superficie de ruedo de los caminos del Cantón de SIQUIRRES,  ₡231.160. 000,00,-AVANCE- 10%. En proceso de contratación.                                                             5)Compra de terreno SAN MATEO,  ₡95. 477. 375,00  Por iniciar porcesos de compra -AVANCE 10%-. A espera de aprobación de presupuesto por la contraloria.Coto Brus, 
6) Construcción Edificio Municipal COTO BRUS ₡2. 025. 000. 000,00, DE- CONT-102-2024 Avance 10% contratación administrativa
DESAGREGACIÓN POR REGIONES :
BRUNCA:  COTO BRUS
CENTRAL : JIMÉNEZ-
HUETAR ATLÁNTICA: - GUACIMO 1 Y SIQUIRRES-2-
PACÍFICO CENTRAL : SAN MATEO </t>
  </si>
  <si>
    <t>Logro:
-El principal logro ha sido poder compartir y transferir la importancia para el aseguramiento de la calidad de los procesos en el sector productivo.</t>
  </si>
  <si>
    <t>Nueve listas de asistencia de las charlas, cursos y conferencias brindadas durante el primer semestre: 
1. Metrología Científica e Industrial.
2. Instrumentos Ópticos.
3. Metrología e IC.
4. Introducción a la Metrología General.
5. Día Mundial de la Metrología.
6. Estimación de la Incertidumbre de Medición.
7. Metrología de Presión y Flujo.
8. Introducción a la metrología científica.
9. Metrología en Costa Rica.</t>
  </si>
  <si>
    <t>Obstáculos: 
-Se continúa observando poco interés de participación de las PYME en procesos de consulta, ya que no reconocen los posibles beneficios.
Medidas a implementar:
 -Para la verifiación y cumplimiento de la meta, durante el segundo semestre se realizará de nuevo la encuesta sobre el SNC (más corta), ajustada con las preguntas más significativas referentes al uso de herramientas, que mide el grado de conocimiento de las pyme del sector industria del SNC.
- Continuar con las capacitaciones para las Pyme del sector industria.</t>
  </si>
  <si>
    <t>1. Encuesta ajustada para Pymes sector industria.
2. Correo con cuadro de capcitaciones del programa 218.</t>
  </si>
  <si>
    <t>Obstáculos: 
-Los productos Pyme no se encuentran en todos los comercios visitados.
-No todos los productos sujetos a reglamentación técnica, y por tanto, a verificaciones de mercado, son elaborados por Pyme nacionales.
- Falta de vehículos institucionales y limitaciones de presupuesto para realizar el trabajo de campo (verificaciones).
Medidas a implementar:
 -De acuerdo al plan de verifiación de mercado 2024, durante el segundo semestre del año en curso, se realizarán  las verificaciones de embutidos entre otras mercancias que son productos que las PYME del sector industria fabrican y con ello, se planea continuar con la medición  del cumplimiento de las empresas.</t>
  </si>
  <si>
    <t>1. Cronograma de verificación de mercados 2024.</t>
  </si>
  <si>
    <t>1. Publicación de la Directriz N° 032-MEIC, en La Gaceta N.º 14 del 25 de enero del 2024. 
2. Cumplimiento de la fase de identificación 2024, la cual consistió en la realización del proceso de consulta con 16 organizaciones representantes de los sectores productivos, a quienes se les preguntó cuáles “cuellos de botella” les impiden el crecimiento, y que pudieran ser eliminadas por el Poder Ejecutivo, sin necesidad de emitir o reformar una ley.
3. Cumplimiento de la fase de analisis de todas las propuestas presentadas con las instituciones públicas que serían responsables de su eliminación en este 2024. 
4. Cumplimiento de la fase de definicion de los 33 cuellos o trabas. 
5. Inicio de la fase de eliminación de cuellos. 
6. Pese a ser setiembre la fecha máxima de cumplimiento, al primer semestre se reportan 2 cuellos de botella solventados, por tanto la meta se autoclasifica, de acuerdo con lo programado. Para julio 2024 hay programados 7 cuellos más por solventar.</t>
  </si>
  <si>
    <t>11042024-CE matrices Bomberos anexo Informe de eliminación de trabas instituciones.
11042024-CE matrices Bomberos.
24052024-CE cumplimiento prevención a Bomberos.
24052024-CE cumplimiento prevención Bomberos anexo CBCR-013695-2024-DGB-00461.
24052024-CE prevención a Bomberos.
30052024-CE cumplimiento prevención a PROCOMER.
30052024-CE cumplimiento prevención PROCOMER anexo 1.
30052024-CE cumplimiento prevención PROCOMER anexo 2.a.
30052024-CE cumplimiento prevención PROCOMER anexo 2.
30052024-CE cumplimiento prevención PROCOMER anexo 3.
30052024-CE prevención a PROCOMER.
30052024-CE remisión informe de eliminación PROCOMER anexo GG-EXT-108-2024.
30052024-CE remisión informe de eliminación PROCOMER anexo Informe de eliminación de trabas instituciones.
30052024-CE remisión informe de eliminación PROCOMER.</t>
  </si>
  <si>
    <t>Estimación Presupuestaria del Año 2024 en colones ¢ corrientes, fuente de financiamiento y programa presupuestario
(completar el cuadro estimación de costos)</t>
  </si>
  <si>
    <t xml:space="preserve">Al cierre del semestre y con los datos disponibles y proporcionados por la Dirección General de Migración y Extranjería se muestran 1.670.892 llegadas internacionales por todas las vías a junio 2024, siendo América del Norte el mayor emisor de turistas con 1.185.284, seguido de Europa con 268.285 y América Central con 111.276. La variación con respecto al mismo periodo 2023 es del 12,2%,  lo que quiere decir que el país recibió durante el I semestre 2024  181.435 turistas más por todas las vías.
Durante el I semestre del 2024 se muestra una desagregación de las llegadas de la siguiente manera: 
Vía Aérea: 1.532.443, de las cuales 994.292 fueron por el Aeropuerto Internacional Juan Santamaría y 537.823 por el Aeropuerto Daniel Oduber Quirós, los restantes 328 ingresaron por los aeropuertos Tobías Bolaños y Limón. 
Terrestre y Fluvial: 133.757 que contemplan los ingresos por Paso Canoas, Sabalito, Peñas Blancas, Sixaola, Las Tablillas y Los Chiles.
Marítima: 4.692 que contemplan Puntarenas, Limón, Quepos, Playas del Coco y Golfito.
Sobre los mercados emisores de turistas hacia nuestro país, se destaca en América del Norte: Estados Unidos, Canadá y México con 966.818, 173.227 y 45.239 llegadas respectivamente. 
En el caso de Europa las llegadas son principalmente de Alemania con 48.848, Francia con 47.759, y Reino Unido con 44.405.  Por otro lado, se destaca la llegada de 6.363 turistas provenientes de China y 5.800 de Australia.
Es importante indicar que la vía aérea continúa siendo la vía de entrada y salida de viajeros más importante del país. Los turistas que ingresan al país vía aérea generan el mayor impacto sobre las divisas que ingresan al país por concepto de turismo, al disponer de un nivel de gasto y estadía superior a los turistas por vía terrestre, y el segmento de turistas norteamericanos y europeos son los que muestran ese patrón de consumo y estadía. </t>
  </si>
  <si>
    <t>1-Reporte de llegadas internacionales a junio 2024.</t>
  </si>
  <si>
    <t>¢32.509.322.883 millones
Fuente Financiamiento: Recursos Propios
Programa Presupuestario: 01. Dirección Superior y Administración financiera.
02 Planeamiento, Gestión y Mercadeo Turístico 
03. Polo Turístico Golfo de Papagayo</t>
  </si>
  <si>
    <t>Como resultado del primer semestre 2024 se registra la llegada de 174.068  cruceristas por los puertos autorizados para este fin, lo que implicó el atraco de 230 cruceros al país, lo que representa un avance del 66% de la meta programada para el año.
En los puertos del Pacífico se recibieron 173 cruceros y 59.704 cruceristas, en el Puerto del Caribe 57 cruceros y 114.364 cruceristas. El detalle por puerto de atraque es el siguiente: Puntarenas 38 cruceros con 46.645 pasajeros, Caldera 30 cruceros con 4.625 pasajeros, Quepos con 46 cruceros y 4.201 personas, Golfito con 44 cruceros y 4.174 pasajeros, y El Coco 15 cruceros y 59 pasajeros (corresponde a los cruceros de expedición, que hicieron arribo en otro puerto y se contabilizan los cruceristas una única vez en el puerto de atraque) y el Puerto de Limón recibió 57 cruceros con 114.364 pasajeros.
Entre los cruceros de expedición y lujo que arribaron a Costa Rica durante el I trimestre se encuentran los busques: VIKING MARS, VIKING NEPTUNE, MEIN SCHIFF 6, MARELLA EXPLORER 2, RUBY PRINCESS, ISLAND PRINCESS, EMERALD PRINCESS, LE DUMONT D’URVILLE, AIDA LUNA, AZAMARA ONWARD, CARNIVAL LEGEND, CARNIVAL PRIDE, CARNIVAL DREAM SEVEN SEAS MARINER, SEVEN SEAS GRANDEUR BOREALIS, entre otros. Dentro de las líneas de cruceros que trajeron sus embarcaciones al país se destacan: Viking Ocean Cruises, Tui Cruises, Princess Cruises, Ponant Cruises, Aida Cruises, Azamara Cruises, Phoenix Reisen, P&amp;O Cruises, Oceania Cruises, Royal Caribbean Cruises, MSC Cruises, entre otros. 
Adicionalmente, desde la Unidad de Atracción de Inversiones se han realizados  acciones de promoción de marca país y posicionamiento del destino en la industria, destacando la participación en la feria más importante de la industria de cruceros a nivel mundial la Seatrade Cruise Global, donde se contó con un espacio de exhibición y junto a autores del sector privado, se sostuvieron reuniones con ejecutivos de las líneas de cruceros y destinos de la región. Adicionalmente, se participa en la reunión de miembros Platinum de la Asociación de Líneas de Cruceros del Caribe y la Florida (FCCA) para reforzar la promoción del destino y mantener relaciones de acercamiento con los ejecutivos de las líneas de cruceros
Es importante aclarar que los datos de los meses de mayo y junio no se contabiliza, debido a que, a la fecha de elaboración de este informe, la Dirección de Migración y Extranjería proporcionó la información hasta el mes de abril 2024. La información será incorporada en el próximo informe de seguimiento.</t>
  </si>
  <si>
    <t>1-Ejemplos de cobertura en redes sociales y prensa de los cruceros arribados.</t>
  </si>
  <si>
    <t xml:space="preserve">¢32.284.426 millones
Fuente Financiamiento: Recursos Propios
Programa Presupuestario: 02 Planeamiento, Gestión y Mercadeo Turístico </t>
  </si>
  <si>
    <t>1) Logros
El trabajo estratégico implementado en conjunto con la Promotora de Comercio Exterior de Costa Rica (PROCOMER) contribuyó a avanzar sustancialmente en el cumplimiento del objetivo establecido bajo esta meta, correspondiente a atraer cuatro proyectos de inversión fuera del Gran Área Metropolitana (GAM) para el primer semestre 2024.
Concretamente, los resultados del cierre del primer semestre del 2024 muestran que el país atrajo cuatro proyectos de inversión fuera de la GAM; es decir, se ha alcanzado un 100% de esta meta. Sectorialmente, dos de las empresas confirmadas se ubican en el área de manufactura, una pertenece al sector de agroindustria, mientras que la cuarta empresa corresponde al sector de servicios. A continuación, se detalla información sobre los proyectos de inversión confirmados fuera del Gran Área Metropolitana.
1.1) Proyecto del sector de tecnologías Digitales ubicado en Liberia, Guanacaste: El proyecto se identificó gracias a la participación de PROCOMER en la feria Collision en Canadá en 2022. A través de la oficina de Promoción Comercial en Canadá, se brindó apoyo inicial a partir del cual se exploraron los beneficios de establecer en Costa Rica una operación de Build, Operate and Transfer (BOT). El proyecto se estableció durante el año en curso en el sector de Liberia Guanacaste. 
1.2) Proyecto del sector de Manufactura Avanzada: Se trata de un proyecto ubicado en Grecia, Alajuela. El apoyo brindado al inversionista consistió en acompañamiento durante el análisis del país como destino atractivo para inversión, y posteriormente a través del equipo de Post-Establecimiento para guía en los trámites y permisos para el inicio de sus operaciones.
1.3) Proyecto del sector de Agroindustria: Se trata de un proyecto de una nueva planta de procesamiento localizado en Orotina. Como parte de las acciones emprendidas para su atracción, PROCOMER brindó asistencia para la búsqueda de proveedores estratégicos de materias primas, y de espacios físicos viables para el establecimiento de su nave industrial.
1.4) Proyecto del sector de Manufactura Liviana: Se trata de un proyecto sobre producción de paneles térmicos y termopaneles localizado en el cantón de Naranjo de Alajuela. El apoyo brindado incluyó la identificación de los bienes y servicios necesarios para la construcción de la nave industrial y el inicio de las operaciones.</t>
  </si>
  <si>
    <t>Nota de prensa: Empresa Trelleborg Healthcare &amp; Medical instalará en Costa Rica su primera planta de operación en la región
Acuerdo Ejecutivo No.0001-2024 COMEX el Presidente de la República y el Ministro de Comercio Exterior 
Acuerdo Ejecutivo No. 0015-2024-COMEX el Presidente de la República y la Ministra a.i. de Comercio Exterior
Acuerdo Ejecutivo No. 0030-2024 el Presidente de la República y la Ministra a.i. de Comercio Exterior
Acuerdo Ejecutivo No. 0032-2024 el Presidente de la República y el Ministro de Comercio Exterior</t>
  </si>
  <si>
    <t>Presupuesto Nacional,
Programas presupuestarios: 796, “Política Comercial Externa” + 792 “Actividades Centrales”:
¢187.591.373,82
Convenio COMEX-PROCOMER: ¢144.995.000,00</t>
  </si>
  <si>
    <t>1) Logros
A continuación, se detallan los hitos relacionados con el cierre de brechas del sector agropecuario y pesca para su incorporación a mercados internacionales.
La planificación de Descubre propone lanzar dos nuevas cadenas en el transcurso del año, dado esto, es importante esclarecer que, aunque el cumplimiento de la meta se mantiene en cero es necesario detallar algunas acciones implementadas para el fortalecimiento de las 14 cadenas que forman parte del portafolio de Descubre: 
• Se ha lanzado un reto de innovación abierta para el cultivo de abacá, con el objetivo de diseñar y desarrollar un prototipo de una máquina de desfibrado que optimice el proceso postcosecha de la fibra.
• Se ha puesto a disposición un manual de producción de abacá para mejorar las competencias técnicas de los productores.
• Se han realizado dos talleres de consulta con el grupo de trabajo de maricultura para definir los objetivos que guiarán los procesos de fortalecimiento de la cadena.
• Está en ejecución un proyecto sobre ganadería estratégica en finca, beneficiando a 50 personas.
• Se está llevando a cabo un proyecto de investigación en papaya para mejorar la competitividad del sector mediante la estandarización de la calidad e inocuidad de la fruta.
• Se ha realizado un taller de consulta sobre el cultivo de jengibre para definir acciones a ejecutar durante el 2024.
• Se ha modificado el procedimiento y los requisitos para la inscripción en el registro de productos agropecuarios y pescadores.
• Se ha habilitado la primera plantación experimental de cáñamo en campo abierto bajo condiciones del trópico húmedo.
En línea con lo anterior, durante el I semestre de 2024 la Promotora de Comercio Exterior (PROCOMER) diseñó una metodología de prospección que fue validada por el Consejo Ministerial conformada por el Ministerio de Comercio Exterior (COMEX), PROCOMER, la Cámara Nacional de Agricultura y Agroindustria (CNAA) y el Ministerio de Agricultura y Ganadería (MAG). 
Esto incluye la recopilación de las exportaciones de Costa Rica e importaciones mundiales de los capítulos 07 (Hortalizas, plantas, raíces y tubérculos alimenticios) y 08 (Frutas y frutos comestibles) del Sistema Arancelario Centroamericano (SAC), la clasificación de todos los productos exportados de Costa Rica e importados a nivel mundial (capítulos 07 y 08 del SAC) en tropicales y no tropicales y posteriormente para tradicionales y no tradicionales. Para el caso de los productos exportados de Costa Rica, la metodología incluye la evaluación de los productos (capítulos 07 y 08 del SAC) con potencial de exportación, excluyendo los productos tradicionales y no tropicales (considerando que son productos que Costa Rica ya exporta) y la evaluación de otros productos (capítulos 07 y 08 del SAC) que tienen demanda internacional pero que Costa Rica no exporta. 
Actualmente se tienen identificados 20 productos con potencial, sin embargo, está en proceso de validación técnica por parte del Instituto Nacional de Tecnología Agropecuaria (INTA) para posteriormente profundizar en el análisis e identificar los nuevos productos DESCUBRE en el II semestre del 2024.</t>
  </si>
  <si>
    <t>2) Fuentes de verificación: La información que se presenta responde a un estudio realizado por parte de Inteligencia Comercial de PROCOMER denominado “Productos Descubre 2024” donde se detalla entre otras cosas la metodología, importaciones y exportaciones de los capítulos mencionados anteriormente, productos tradicionales y no tradicionales, mercados con potencial, así como potenciales países para la exportación. 
Además, se adjuntan ejemplos de acciones realizadas para el fortalecimiento de las 14 cadenas que forman parte del portafolio de Descubre.
• Reto de Innovación Abacá
• Minuta grupo de Maricultura 
• Taller de consulta sobre cultivo de Jengibre
• Modificación del procedimiento y requisitos para inscripción en el registro de productos agropecuarios y pescadores
• Programa Agricultura Estratégica en finca. 
• Proyecto Investigación en papaya para mejorar la competitividad del sector (documento “Avance III Papaya Pococí”. 
• Evidenciade  plantación experimental de cáñamo en campo abiertos.</t>
  </si>
  <si>
    <t>Presupuesto PROCOMER 2024: ¢40.000.000</t>
  </si>
  <si>
    <t>Muchos de los procesos formativos de la modalidad EMPLEATE finalizan en el segundo semestre del 2024, por tanto aun no pueden ser reportados como finalizados por que se encuentran en proceso de ejecución.</t>
  </si>
  <si>
    <t>https://drive.google.com/file/d/1urIhhhMrYra4mv203Z-oYiPh_8BDKEgH/view</t>
  </si>
  <si>
    <t>8 900 000 000 , Programa Presupuestario 732</t>
  </si>
  <si>
    <t>57 600 000, MTSS, Programa Presupuestario 732</t>
  </si>
  <si>
    <t>Durante el primer semestre de 2024, se ha logrado la firma de 6 convenios, Estos convenios establecen una base sólida para la colaboración y el desarrollo de iniciativas conjuntas.
Todas las nuevas Unidades de Empleo han suscrito y puesto en marcha planes de trabajo detallados en colaboración con la Agencia Nacional de Empleo. Estos planes de trabajo definen claramente los objetivos, actividades y metas a corto y mediano plazo.
El proceso de aprobación y firma de convenios puede ser largo y complejo, involucrando múltiples niveles de revisión y aprobación tanto dentro del MTSS como de las entidades locales. Este proceso puede haber tomado más tiempo del anticipado, retrasando la implementación de nuevas UE</t>
  </si>
  <si>
    <t>https://drive.google.com/drive/u/0/folders/1U8gbX29x0k7zuDE_81AkFGqQHwKkOWqZ</t>
  </si>
  <si>
    <t>18 000 000, MTSS, Programa Presupuestario 732</t>
  </si>
  <si>
    <t>Logros: Durante el primer semestre de 2024, se ha registrado un incremento notable en el número de personas que se han inscrito en la plataforma informática del SNE. Este crecimiento refleja la efectividad de las estrategias de difusión y la creciente confianza de los usuarios en los servicios del SNE.
Se han organizado talleres y webinars para capacitar a los usuarios en el uso de la plataforma, proporcionando orientación sobre cómo crear perfiles efectivos y buscar oportunidades laborales.
La plataforma se ha adaptado constantemente a las necesidades cambiantes del mercado laboral, ofreciendo funcionalidades y servicios que responden a las demandas tanto de empleadores como de buscadores de empleo.</t>
  </si>
  <si>
    <t>https://drive.google.com/drive/u/0/folders/18InIoq32BMNkxoMkv4HiiLQUQ_3Se82p</t>
  </si>
  <si>
    <t>30 000 000, MTSS, Programa Presupuestario 732</t>
  </si>
  <si>
    <t>https://drive.google.com/drive/u/0/folders/1rRZM_W1MFJM1y5-HIj_tY272eL_EjisA</t>
  </si>
  <si>
    <t>13 000 000, MTSS, Programa Presupuestario 732</t>
  </si>
  <si>
    <t>Meta de ejecución en el segundo semestre 2024, el primer corte</t>
  </si>
  <si>
    <t xml:space="preserve"> 119 052 000  MTSS, Programa Presupuestario 732</t>
  </si>
  <si>
    <t>No indica</t>
  </si>
  <si>
    <t>Se ha logrado avanzar con la aprobación de nuevos proyectos empleate que vinculen a un % mayor al esperado para el primer semestre, propiciando asi el logro del objetivo planteado.</t>
  </si>
  <si>
    <t>Logros: El sobrecumplimiento de la meta en cuanto a la cantidad de personas atendidas en servicios de intermediación laboral del SNE, se pueden considerar varios factores clave:
Se han implementado campañas de comunicación efectivas que han aumentado la visibilidad y el conocimiento sobre los servicios de intermediación laboral del SNE. Estas campañas han utilizado múltiples canales de difusión, como redes sociales, medios tradicionales, entre otros.
La colaboración con otras instituciones, tanto públicas como privadas, ha permitido ampliar el alcance de los servicios del SNE, llegando a un mayor número de personas.
La combinación de modalidades de atención presencial y virtual ha permitido atender a una mayor cantidad de personas. La modalidad virtual ha sido especialmente útil para aquellos que no pueden desplazarse físicamente a las oficinas del SNE.
Estos factores combinados han contribuido al sobrecumplimiento de la meta establecida.</t>
  </si>
  <si>
    <t>https://drive.google.com/drive/u/0/folders/1qOzLxUeRENe_nasPoffnubtnVXxa0fSr</t>
  </si>
  <si>
    <t>7 500 000, MTSS, Programa Presupuestario 732</t>
  </si>
  <si>
    <t>Riesgo asociado: Operativo                        Medidas de mejora:   Los talleres se tienen programados para los meses agosto, septiembre y octubre 2024 y se busca una participación tanto de Federaciones Sindicales como de organizaciones empleadoras.                                      *Promoción de las actividades con los sectores participantes.                                                   *Enviar las invitaciones de los talleres a los sectores participantes.                                                    *Brindar los talleres de habilidades de  negociación colectiva.                          *Generar informe final de los talleres brindados.                                        Responsable: El Departamento de Relaciones de Trabajo.</t>
  </si>
  <si>
    <t>No aplica</t>
  </si>
  <si>
    <t>Monto 2024: ¢600.000,00 Fuente de financiamiento: 01 Ingresos</t>
  </si>
  <si>
    <t xml:space="preserve">En el I semestre del presente año, la DNI logró desarrollar 1 módulo de capacitación, con la finalidad de actualizar los conocimientos y mejorar el cumplimiento de las leyes laborales por parte de las personas empleadoras y sus representantes. El módulo de capacitación de la Región Brunca se realizó de manera presencial, abarcando temas de gran interés, tales como: Derechos de las personas trabajadoras migrantes. -Generalidades del trabajo infantil y adolescente. Enfoque de Género en la Inspección de Trabajo. Se contó con la participación de 26 personas empleadoras y/ o sus representantes.  </t>
  </si>
  <si>
    <t>Listas de asistencia, fotos.</t>
  </si>
  <si>
    <t xml:space="preserve">En el I semestre del presente año, la DNI logró desarrollar tres módulos de capacitación, con la finalidad de actualizar los conocimientos y mejorar el cumplimiento de las leyes laborales por parte de las personas empleadoras y sus representantes. Los módulos de capacitación se realizaron en las Regiones: Brunca, Central y Huetar Norte, abarcando temas de gran interés, tales como: Derechos de las personas trabajadoras migrantes. -Generalidades del trabajo infantil y adolescente. Enfoque de Género en la Inspección de Trabajo. Gestiones de despidos de personas aforadas, tramitadas ante la DNI. Salud Ocupacional: derechos y obligaciones.  En general se contó con la participación tanto virtual como presencial de 126 personas empleadoras y/ o sus representantes.  </t>
  </si>
  <si>
    <t>Listas de asistencia, fotos, módulo de capacitación.</t>
  </si>
  <si>
    <t xml:space="preserve">En el I semestre del presente año, la DNI logró desarrollar 1 módulo de capacitación, con la finalidad de actualizar los conocimientos y mejorar el cumplimiento de las leyes laborales por parte de las personas empleadoras y sus representantes. El módulo de capacitación de la Región Central se realizó de manera virtual, abarcando temas de gran interés, tales como:  Gestiones de despidos de personas aforadas, tramitadas ante la DNI. Salud Ocupacional: derechos y obligaciones. Se contó con la participación virtual de 58 personas empleadoras y/ o sus representantes.  </t>
  </si>
  <si>
    <t xml:space="preserve">En el I semestre del presente año, la DNI logró desarrollar 1 módulo de capacitación, con la finalidad de actualizar los conocimientos y mejorar el cumplimiento de las leyes laborales por parte de las personas empleadoras y sus representantes. El módulo de capacitación de la Región Huetar Norte se realizó de manera presencial, abarcando temas de gran interés, tal como son las gestiones de despido de personas trabajadoras con fueros de protección. Se contó con la participación presencial de 43 personas empleadoras y/ o sus representantes.  </t>
  </si>
  <si>
    <t>Oficio:                                     Presentar el SEVRI o la herramienta de administración del riesgo para las metas del PNDIP, que se encuentre vigente para tales efectos:</t>
  </si>
  <si>
    <t>Logros u obstáculos: Todos los proyectos se encuentran con contrato firmado, acuerdos y presupuesto. Los desembolsos de esta meta, culminan en el II semestre, a la fecha se han realizado un desembolsos por un monto ¢264.573.320.00 Riesgo identificado: Riesgo Operativo. Medida de mejora implementada: Se solicitó a las organizaciones que deben por aplicación de la Ley de Contratación Pública realizar los procesos licitatorios en SICOP un cronograma de plazos, para su implementación y definición de fechas de los desembolsos.</t>
  </si>
  <si>
    <t>Oficios, sevri, listado de proyectos</t>
  </si>
  <si>
    <t>160.000.000,00</t>
  </si>
  <si>
    <t>3.000.000.000,00</t>
  </si>
  <si>
    <r>
      <rPr>
        <b/>
        <u/>
        <sz val="7"/>
        <rFont val="HendersonSansW00-BasicLight"/>
      </rPr>
      <t>Logros:</t>
    </r>
    <r>
      <rPr>
        <sz val="7"/>
        <rFont val="HendersonSansW00-BasicLight"/>
      </rPr>
      <t xml:space="preserve">
1. Se realizaron 31 encadenamientos productivos en el primer semestre del 2024:
-CIDE Región Central= 3.
-CIDE Región Brunca= 7.
-CIDE Región Pacífico Central= 2.
-CIDE Región Chorotega=7.
-CIDE Región Huetar Caribe= 7.
-CIDE Región Huetrar Norte= 5.
2. El impacto económico de los 31 encadenamientos reportados es de aproximadamente ₡12.780.829,62.</t>
    </r>
  </si>
  <si>
    <r>
      <rPr>
        <b/>
        <u/>
        <sz val="7"/>
        <color theme="1"/>
        <rFont val="HendersonSansW00-BasicLight"/>
      </rPr>
      <t>Logros:</t>
    </r>
    <r>
      <rPr>
        <sz val="7"/>
        <color theme="1"/>
        <rFont val="HendersonSansW00-BasicLight"/>
      </rPr>
      <t xml:space="preserve">
1. La meta está acorde con lo programado, se está realizando un seguimiento de asesoría y acompañamiento con empresas con potencial de encadenamiento y se van acercando a posibles nuevos puntos de venta, haciendo un análisis del producto y en qué lugares es viable su comercialización.
2. El impacto económico de los tres encadenamientos es de ₡365.247,96.</t>
    </r>
  </si>
  <si>
    <t>La meta está de acuerdo con lo programado, sin embargo, se han identificado los siguientes obstáculos:
a) No contar con empresas proveedoras que respondan a las demandas de las compradores, tanto en productos, como en calidad y precio.
b) Que las empresas compradoras no tengan espacio o políticas diferentes para pymes o emprendedores.
c) Productos poco innovadores y diferenciados en las pymes, de baja competitividad
d) Poca capacidad de apalancamiento financiero para la pyme para invertir en mejoras de sus productos y servicios
e) Encadenamientos débiles por mala gestión de Ventas.
f) Amenazas, productos sustitutos de menor precio procedentes de grandes industrias.</t>
  </si>
  <si>
    <r>
      <t>En la región se han efectuado dos espacios de cita de negocios:
1. Restaurante Isla Cocos, se realizaron cita con dos empresas. La empresa tractora hizo una compra a ambas, las cuales suman aproximadamente ₡74.556,00.
2. Super Mercado Compre Bien, se agendaron 7 citas negocios, de las cuales 1 ha recibido seguimiento por parte del Super mercado. 
Apesar de lo anterior, se tienen los siguientes obstáculos: 
1. Realizar labores de otras Direcciones y Departamentos, lo cual limita el tiempo efectivo que se pueda dedicar a las labores de la CIDE y al cumplimiento de metas.
2. Limitado recurso humano.</t>
    </r>
    <r>
      <rPr>
        <b/>
        <u/>
        <sz val="7"/>
        <color theme="1"/>
        <rFont val="HendersonSansW00-BasicLight"/>
      </rPr>
      <t xml:space="preserve">
Riesgo Operativo:</t>
    </r>
    <r>
      <rPr>
        <sz val="7"/>
        <color theme="1"/>
        <rFont val="HendersonSansW00-BasicLight"/>
      </rPr>
      <t xml:space="preserve">
Se cuenta con el 50% del Recurso Humano, con el que se estableció la meta. Se debe dividir el tiempo efectivo entre todas las actividades a las que debe responder la CIDE, incluyendo las colaboraciones solicitadas de otras Direcciones, lo que repercute en la lentitud del alcance de metas, estableciéndose la meta en la categoría "Con Riesgo de Incumplimiento".
</t>
    </r>
    <r>
      <rPr>
        <b/>
        <u/>
        <sz val="7"/>
        <color theme="1"/>
        <rFont val="HendersonSansW00-BasicLight"/>
      </rPr>
      <t>Medidas a aplicar:</t>
    </r>
    <r>
      <rPr>
        <sz val="7"/>
        <color theme="1"/>
        <rFont val="HendersonSansW00-BasicLight"/>
      </rPr>
      <t xml:space="preserve"> 
Para el segundo semestre se tiene previsto dos agendas de Negocios, una con Macrobiótica y 6 PYME y la otra con un Centro Turístico qué escogerá las empresas que le interesan de una lista. Lo cual no asegura que se pueda cumplir con la meta.</t>
    </r>
  </si>
  <si>
    <r>
      <rPr>
        <b/>
        <u/>
        <sz val="7"/>
        <color theme="1"/>
        <rFont val="HendersonSansW00-BasicLight"/>
      </rPr>
      <t>Logros:</t>
    </r>
    <r>
      <rPr>
        <sz val="7"/>
        <color theme="1"/>
        <rFont val="HendersonSansW00-BasicLight"/>
      </rPr>
      <t xml:space="preserve">
1. Empresarios encadenados que han logrado una venta gracias a este esfuerzo, donde los 7 encadenamientos corresponden a un impacto económico de ₡502.719,00.
2. Empresarios acompañados en cierre de brechas como formalización para lograr encadenarse a futuro. 
</t>
    </r>
    <r>
      <rPr>
        <b/>
        <u/>
        <sz val="7"/>
        <color theme="1"/>
        <rFont val="HendersonSansW00-BasicLight"/>
      </rPr>
      <t xml:space="preserve">Obstáculos: </t>
    </r>
    <r>
      <rPr>
        <sz val="7"/>
        <color theme="1"/>
        <rFont val="HendersonSansW00-BasicLight"/>
      </rPr>
      <t xml:space="preserve">
Formalización, falta de recursos para desplazarse a otros cantones y promover el encadenamiento, mercados saturados.</t>
    </r>
  </si>
  <si>
    <r>
      <rPr>
        <b/>
        <u/>
        <sz val="7"/>
        <color theme="1"/>
        <rFont val="HendersonSansW00-BasicLight"/>
      </rPr>
      <t>Logro:</t>
    </r>
    <r>
      <rPr>
        <sz val="7"/>
        <color theme="1"/>
        <rFont val="HendersonSansW00-BasicLight"/>
      </rPr>
      <t xml:space="preserve">
1. El avance de meta del Programa de Encadenamiento Productivo para el cierre del primer semestre, se traduce en un alcance de 64% de la meta, logrando que las PYMEs aumenten su competitividad en el mercado de la Región Caribe. 
2. El impacto económico de los encadenamientos de esta CIDE corresponde a ₡8.360.000,00.</t>
    </r>
  </si>
  <si>
    <r>
      <rPr>
        <b/>
        <u/>
        <sz val="7"/>
        <color theme="1"/>
        <rFont val="HendersonSansW00-BasicLight"/>
      </rPr>
      <t xml:space="preserve">Logro:
</t>
    </r>
    <r>
      <rPr>
        <sz val="7"/>
        <color theme="1"/>
        <rFont val="HendersonSansW00-BasicLight"/>
      </rPr>
      <t>1. El impacto económico de los encadenamientos de esta CIDE corresponde a ₡3.478.306,66.</t>
    </r>
    <r>
      <rPr>
        <b/>
        <u/>
        <sz val="7"/>
        <color theme="1"/>
        <rFont val="HendersonSansW00-BasicLight"/>
      </rPr>
      <t xml:space="preserve">
Obstáculos:</t>
    </r>
    <r>
      <rPr>
        <sz val="7"/>
        <color theme="1"/>
        <rFont val="HendersonSansW00-BasicLight"/>
      </rPr>
      <t xml:space="preserve">
1. Realizar labores de otras Direcciones y Departamentos, lo cual limita el tiempo efectivo que se pueda dedicar a las labores de los CIDE y al cumplimiento de metas.
2. Poco recurso presupuestario para viáticos, lo que limita la realización de giras en la Región donde se detecte una oportunidad de encadenamiento. 
3. Problemas con el Sistema de Información Empresarial Costarricense (SIEC), pues se limita la atención de metas dado que se consume mucho tiempo para la atención de dudas y asesorías a las PYMES y Emprendedores para su registro en el SIEC.
</t>
    </r>
    <r>
      <rPr>
        <b/>
        <u/>
        <sz val="7"/>
        <color theme="1"/>
        <rFont val="HendersonSansW00-BasicLight"/>
      </rPr>
      <t xml:space="preserve">Riesgo operativo: </t>
    </r>
    <r>
      <rPr>
        <sz val="7"/>
        <color theme="1"/>
        <rFont val="HendersonSansW00-BasicLight"/>
      </rPr>
      <t xml:space="preserve">
1. Tiempo efectivo limitado para cumplir con las funciones de la CIDE y el cumplimiento de metas. 
2. Limitado recursos presupuestarios para giras.
</t>
    </r>
    <r>
      <rPr>
        <b/>
        <u/>
        <sz val="7"/>
        <color theme="1"/>
        <rFont val="HendersonSansW00-BasicLight"/>
      </rPr>
      <t xml:space="preserve">Medidas de Mejora: </t>
    </r>
    <r>
      <rPr>
        <sz val="7"/>
        <color theme="1"/>
        <rFont val="HendersonSansW00-BasicLight"/>
      </rPr>
      <t xml:space="preserve">
Medidas de Mejora: 
1. Programar más giras. 
2. Hacer mayores contactos, siempre y cuando no se deba dedicar más del 30% en labores que no sean propias del cumplimiento de la meta.</t>
    </r>
  </si>
  <si>
    <t>Encadenamiento CIDE CENTRAL 1Sem24</t>
  </si>
  <si>
    <t>Encadenamiento CIDE BRUNCA 1Sem24</t>
  </si>
  <si>
    <t>Encadenamiento CIDE PACIFICO CENTRAL 1Sem24</t>
  </si>
  <si>
    <t>Encadenamiento CIDE CHOROTEGA 1Sem24</t>
  </si>
  <si>
    <t>Encadenamiento CIDE HUETAR CARIBE 1Sem24</t>
  </si>
  <si>
    <t>Encadenamiento CIDE HUETAR NORTE 1Sem24</t>
  </si>
  <si>
    <r>
      <rPr>
        <b/>
        <u/>
        <sz val="7"/>
        <color theme="1"/>
        <rFont val="HendersonSansW00-BasicLight"/>
      </rPr>
      <t>Logros:</t>
    </r>
    <r>
      <rPr>
        <sz val="7"/>
        <color theme="1"/>
        <rFont val="HendersonSansW00-BasicLight"/>
      </rPr>
      <t xml:space="preserve">
1. Se realizaron 56 registros de empresas PYMES como proveedoras del Estado en el Sistema de Compras Públicas (SICOP) en el primer semestre del año 2024:
-CIDE Región Central= 8.
-CIDE Región Brunca= 13.
-CIDE Región Pacífico Central= 4.
-CIDE Región Chorotega=13.
-CIDE Región Huetar Caribe= 13.
-CIDE Región Huetrar Norte= 5.</t>
    </r>
  </si>
  <si>
    <r>
      <rPr>
        <b/>
        <u/>
        <sz val="7"/>
        <color theme="1"/>
        <rFont val="HendersonSansW00-BasicLight"/>
      </rPr>
      <t>Logro:</t>
    </r>
    <r>
      <rPr>
        <sz val="7"/>
        <color theme="1"/>
        <rFont val="HendersonSansW00-BasicLight"/>
      </rPr>
      <t xml:space="preserve">
1. Meta sobrepasada con el incentivo a las empresas para que sean proveedoras del estado; esto mediante las charlas, capacitaciones y asesorías utilizando aliados estratégicos como el Centro Empresarial de Cartago.</t>
    </r>
  </si>
  <si>
    <r>
      <rPr>
        <b/>
        <u/>
        <sz val="7"/>
        <color theme="1"/>
        <rFont val="HendersonSansW00-BasicLight"/>
      </rPr>
      <t xml:space="preserve">Logros: 
</t>
    </r>
    <r>
      <rPr>
        <sz val="7"/>
        <color theme="1"/>
        <rFont val="HendersonSansW00-BasicLight"/>
      </rPr>
      <t xml:space="preserve">Se ha realizado el registro de 13 empresas en SICOP, cumpliendo con lo programado; sin embargo, se han identificado algunos obstáculos que pueden impedir futuros registros de PYME como proveedoras del Estado.
</t>
    </r>
    <r>
      <rPr>
        <b/>
        <u/>
        <sz val="7"/>
        <color theme="1"/>
        <rFont val="HendersonSansW00-BasicLight"/>
      </rPr>
      <t>Obstáculos:</t>
    </r>
    <r>
      <rPr>
        <sz val="7"/>
        <color theme="1"/>
        <rFont val="HendersonSansW00-BasicLight"/>
      </rPr>
      <t xml:space="preserve">
1. Falta de capacidad productiva y financiera de las pymes para atender las demandas institucionales.
2. Falta de formalidad de las pymes de no contar con el registro como patrono o trabajador independiente ante la Caja Costarricense de Seguro Social y/o como contribuyente ante el Ministerio de Hacienda, o presentar una situación de morosidad ante esas instancias; así como la carencia de firma digital del representante legal de las pymes.</t>
    </r>
  </si>
  <si>
    <r>
      <rPr>
        <b/>
        <u/>
        <sz val="7"/>
        <color theme="1"/>
        <rFont val="HendersonSansW00-BasicLight"/>
      </rPr>
      <t>Obstáculos:</t>
    </r>
    <r>
      <rPr>
        <sz val="7"/>
        <color theme="1"/>
        <rFont val="HendersonSansW00-BasicLight"/>
      </rPr>
      <t xml:space="preserve"> 
1. Realizar labores de otras Direcciones y Departamentos, lo cual limita el tiempo efectivo que se pueda dedicar a las labores de la CIDE y al cumplimiento de metas.
2. Limitado recurso humano.
3. El avance es bajo, se han avanzado en 2 registros y se está trabajando con alrededor de 5 empresas más.
</t>
    </r>
    <r>
      <rPr>
        <b/>
        <u/>
        <sz val="7"/>
        <color theme="1"/>
        <rFont val="HendersonSansW00-BasicLight"/>
      </rPr>
      <t>Riesgo Operativo:</t>
    </r>
    <r>
      <rPr>
        <sz val="7"/>
        <color theme="1"/>
        <rFont val="HendersonSansW00-BasicLight"/>
      </rPr>
      <t xml:space="preserve"> 
1. Se cuenta con el 50% del Recurso Humano, con el que se estableció la meta. 
2. Se debe dividir el tiempo efectivo entre todas las actividades a las que debe responder el CIDE, incluyendo las colaboraciones solicitadas de otras Direcciones, lo que repercute en la lentitud del alcance de metas, estableciéndose la meta en la categoría "Con Riesgo de Incumplimiento".
</t>
    </r>
    <r>
      <rPr>
        <b/>
        <u/>
        <sz val="7"/>
        <color theme="1"/>
        <rFont val="HendersonSansW00-BasicLight"/>
      </rPr>
      <t>Medidas a aplicar:</t>
    </r>
    <r>
      <rPr>
        <sz val="7"/>
        <color theme="1"/>
        <rFont val="HendersonSansW00-BasicLight"/>
      </rPr>
      <t xml:space="preserve">
1. Para el próximo 27 de julio se coordinó una charla con el Colegio de Contadores Privados y la UNED, esto para promover una jornada de Compras Públicas, se cuenta con 20 personas inscritas y se espera con esta actividad poder alcanzar la meta.</t>
    </r>
  </si>
  <si>
    <r>
      <rPr>
        <b/>
        <u/>
        <sz val="7"/>
        <color theme="1"/>
        <rFont val="HendersonSansW00-BasicLight"/>
      </rPr>
      <t>Logros:</t>
    </r>
    <r>
      <rPr>
        <sz val="7"/>
        <color theme="1"/>
        <rFont val="HendersonSansW00-BasicLight"/>
      </rPr>
      <t xml:space="preserve">
1. El cierre de brechas y la formalización son variables fundamentales en este proceso, esto debido a los esfuerzos en capacitación y asesoría con instituciones como Municipalidades, INDER e INA, lo cual ha permitido el avance de las registros reportados,y se evidencia que cada vez más empresas están interesadas en vender al Estado.
</t>
    </r>
    <r>
      <rPr>
        <b/>
        <u/>
        <sz val="7"/>
        <color theme="1"/>
        <rFont val="HendersonSansW00-BasicLight"/>
      </rPr>
      <t>Obstáculos:</t>
    </r>
    <r>
      <rPr>
        <sz val="7"/>
        <color theme="1"/>
        <rFont val="HendersonSansW00-BasicLight"/>
      </rPr>
      <t xml:space="preserve">
1. La morosidad ante la C.C.S.S y falta de firma digital ha imposibilitado que algunas empresas se registren en SICOP, aun cuando les interesa.</t>
    </r>
  </si>
  <si>
    <r>
      <rPr>
        <b/>
        <u/>
        <sz val="7"/>
        <color theme="1"/>
        <rFont val="HendersonSansW00-BasicLight"/>
      </rPr>
      <t>Logros:</t>
    </r>
    <r>
      <rPr>
        <sz val="7"/>
        <color theme="1"/>
        <rFont val="HendersonSansW00-BasicLight"/>
      </rPr>
      <t xml:space="preserve">
Se logró cumplir con la meta establecida en compras públicas, garantizando la eficiencia y diligencia para satisfacer las necesiddades de los empresarios de la Región Huetar Caribe. Esto facilitará que puedan participar activamente en las licitaciones y ofertar al estado, con la finalidad de fortalecer la competiitividad de la empresa, asi como el desarrollo regional. </t>
    </r>
  </si>
  <si>
    <r>
      <rPr>
        <b/>
        <u/>
        <sz val="7"/>
        <color theme="1"/>
        <rFont val="HendersonSansW00-BasicLight"/>
      </rPr>
      <t xml:space="preserve">Obstáculos: </t>
    </r>
    <r>
      <rPr>
        <sz val="7"/>
        <color theme="1"/>
        <rFont val="HendersonSansW00-BasicLight"/>
      </rPr>
      <t xml:space="preserve">
1. Realizar labores de otras Direcciones y Departamentos, lo cual limita el tiempo efectivo que se pueda dedicar a las labores de la CIDE y al cumplimiento de metas.
2. Poco recurso presupuestario para viáticos, lo que limita la realización de giras en la Región donde se detecte una oportunidad de realizar un registro SICOP.
3. La conexión a internet no funciona o el empresario no es muy hábil.
</t>
    </r>
    <r>
      <rPr>
        <b/>
        <u/>
        <sz val="7"/>
        <color theme="1"/>
        <rFont val="HendersonSansW00-BasicLight"/>
      </rPr>
      <t xml:space="preserve">Riesgo operativo: </t>
    </r>
    <r>
      <rPr>
        <sz val="7"/>
        <color theme="1"/>
        <rFont val="HendersonSansW00-BasicLight"/>
      </rPr>
      <t xml:space="preserve">
1. Tiempo efectivo limitado para cumplir con las funciones de la CIDE y el cumplimiento de metas. 
2. Limitado Recursos presupuestarios para giras.
</t>
    </r>
    <r>
      <rPr>
        <b/>
        <u/>
        <sz val="7"/>
        <color theme="1"/>
        <rFont val="HendersonSansW00-BasicLight"/>
      </rPr>
      <t>Medidas de Mejora:</t>
    </r>
    <r>
      <rPr>
        <sz val="7"/>
        <color theme="1"/>
        <rFont val="HendersonSansW00-BasicLight"/>
      </rPr>
      <t xml:space="preserve"> 
1. Promocionar la facilidad de registrar pymes en SICOP. 
2. Promocionar este servicio en Municipalidades e instituciones como el INS, cuyos Agentes de Seguros deben estar registrados en SICOP.
3. Realizar más “Maratones de Registro SICOP” como el realizado el 22 de febrero 2024 en la Municipalidad de Sarapiquí. 
4. Coordinar con las Municipalidades la convocatoria de PYMES interesadas en registrarse a SICOP. 
5. Informar de los requisitos a las PYMES interesadas para que los cumplan. 
6. Establecer fecha de la visita a la Municipalidad y hacer los registros o que queden programados para después, si el tiempo no alcanza. 
7. Se requiere transporte y viáticos.</t>
    </r>
  </si>
  <si>
    <t>Proveedor Estado CIDE CENTRAL 1Sem24</t>
  </si>
  <si>
    <t>Proveedor Estado CIDE BRUNCA 1Sem24</t>
  </si>
  <si>
    <t>Proveedor Estado CIDE PACIFICO CENTRAL 1Sem24</t>
  </si>
  <si>
    <t>Proveedor Estado CIDE CHOROTEGA 1Sem24</t>
  </si>
  <si>
    <t>Proveedor Estado CIDE HUETAR CARIBE 1Sem24</t>
  </si>
  <si>
    <t>Proveedor Estado CIDE HUETAR NORTE 1Sem24</t>
  </si>
  <si>
    <t>MEIC:
El informe del MEIC es INFORME-PNC 300624.</t>
  </si>
  <si>
    <t>Total año 2024: 26.000.000,00
MEIC= 18 000 000,00
MTSS=  4.500.000,00
Procomer= 3.500.000,00</t>
  </si>
  <si>
    <t>Base = metas reportadas (43)</t>
  </si>
  <si>
    <t>Informe Semestral del 01/01/2024 al 30/06/2024</t>
  </si>
  <si>
    <t>PANORAMA DEL SPDR Semestral 2024</t>
  </si>
  <si>
    <t>MEIC - Dirección General de la Pequeña y Mediana Empresa (Digepyme)
AB2.3. Cantidad de PYMES que concretan negocio de encadenamientos productivos. Región Pacífico Central.
AB2.6. Cantidad de PYMES que concretan negocio de encadenamientos productivos.. Región Huetar Norte.
AB2.3. Cantidad de PYMES registradas como proveedoras del Estado. Región Pacífico Central.
AB2.6. Cantidad de PYMES registradas como proveedoras del Estado.Región Huetar Norte.</t>
  </si>
  <si>
    <t>La mayoria de los proyectos de EMPLEATE se han desarrollado en concordancia con las necesidades del mercado y la publicación de puestos vacantes en la plataforma de intermediación del Sistema Nacional de Empleo.
Justificacion mas del 125%: La efectividad de los procesos desarrollado para la identificación de las necesidades del mercado ha propiciado que la inversión presupuestaria de programa EMPLEATE tenga mayor cooncordancia con las necesidades de empleo.</t>
  </si>
  <si>
    <t>urante el primer semestre de 2024, se ha observado un incremento notable en el número de empresas registradas en la plataforma informática del SNE. Este crecimiento refleja la confianza y el interés del sector empresarial en utilizar los servicios de intermediación laboral ofrecidos por el SNE.
El SNE ha proporcionado asesoría personalizada a las empresas, ayudándolas a comprender cómo maximizar el uso de la plataforma y aprovechar al máximo sus funcionalidades.</t>
  </si>
  <si>
    <t>Se cuenta con el contenido presupuestario para cumplir con los compromisos de la meta durante el año por problemas en el sistema SIAF (Sistema Integrado Administrativo Financiero), no fue posible completar la planilla del mes de junio, sin embargo estos problemas ya están siendo solucionados y se desembolsaran las becas en el mes de Julio.</t>
  </si>
  <si>
    <t>Para el semestre de 2024 se logra reportar 8 proyectos: 4 del MEIC y 4 de Comex / Procomer (reportados en el I trimestre de 2024):
MEIC:
1. Macroproceso del Programa Nacional de Clúster (MEIC).
2. Municipalidades disruptivas (MEIC- IFAM).
3. Apoyo a la calificación como iniciativa Clúster Cadena de Valor Apícola (MEIC).
4. Apoyo a Hidrógeno Verde (MEIC).
El detalle de los proyectos del MEIC se respalda en el documento "20240630-MEIC-Digepyme-Informe Proyectos Articulados PNC-03", el cual se incorporó como adjunto.
Comex / Procomer:
Factores que contribuyen al avance trimestral de las metas superiores al 125%:
Durante el período mencionado, se llevó a cabo una colaboración coordinada entre el Ministerio de Economía, Industria y Comercio (MEIC), el Ministerio de Trabajo y Seguridad Social (MTSS), el Ministerio de Comercio Exterior (COMEX) y la Promotora del Comercio Exterior de Costa Rica (PROCOMER) con el fin de desarrollar el plan de trabajo del Plan Nacional de Clústeres (PNC). 
En este proceso, se diseñó un macroproceso que delineó la secuencia de actividades relacionadas con la gestión estratégica, implementación, apoyo y monitoreo de la formación y consolidación de las iniciativas clústeres del país, así como la estructura de gobernanza para abordar de manera oportuna las necesidades de los distintos clústeres. Esta colaboración interna permitió capitalizar las capacidades de las cuatro instituciones involucradas en este objetivo, proporcionar una atención eficaz y priorizada a las necesidades de los clústeres, y optimizar el uso de los recursos disponibles.1. Proyecto del Global Life Center Hub (Notas 1, 1a y 1b).
2. Proyecto sobre promoción e impulso de la competitividad para dispositivos médicos (Nota 2).
3. Proyecto sobre apoyo al sector de Raíces y Tubérculos Zona Norte (Notas 3a y 3b).
4. Proyecto sobre acciones de fortalecimiento para el sector Aeroespacial (Nota 4).
MTSS:
En este semestre del año 2024, el MTSS se ha enfocado en apoyar de manera conjunta a la Dirección Nacional de Empleo- Agencia Nacional de Empleo en la implementación de un estudio de demanda ocupacional con el clúster de dispositivos médicos; este se encuentra en proceso y se reportará cuando ya esté listo.</t>
  </si>
  <si>
    <t>Al 30 de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</si>
</sst>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x14ac:knownFonts="1">
    <font>
      <sz val="11"/>
      <color theme="1"/>
      <name val="Calibri"/>
      <family val="2"/>
      <scheme val="minor"/>
    </font>
    <font>
      <b/>
      <sz val="13"/>
      <color theme="1" tint="0.24994659260841701"/>
      <name val="Calibri Light"/>
      <family val="2"/>
      <scheme val="major"/>
    </font>
    <font>
      <b/>
      <sz val="8"/>
      <color theme="0"/>
      <name val="HendersonSansW00-BasicLight"/>
    </font>
    <font>
      <sz val="8"/>
      <color theme="1"/>
      <name val="HendersonSansW00-BasicLight"/>
    </font>
    <font>
      <sz val="8"/>
      <color theme="0"/>
      <name val="HendersonSansW00-BasicLight"/>
    </font>
    <font>
      <b/>
      <sz val="8"/>
      <color rgb="FFFFFFFF"/>
      <name val="HendersonSansW00-BasicLight"/>
    </font>
    <font>
      <sz val="8"/>
      <color rgb="FF000000"/>
      <name val="HendersonSansW00-BasicLight"/>
    </font>
    <font>
      <b/>
      <sz val="8"/>
      <color theme="1"/>
      <name val="HendersonSansW00-BasicLight"/>
    </font>
    <font>
      <sz val="8"/>
      <name val="HendersonSansW00-BasicLight"/>
    </font>
    <font>
      <sz val="11"/>
      <color theme="1"/>
      <name val="Calibri"/>
      <family val="2"/>
      <scheme val="minor"/>
    </font>
    <font>
      <sz val="10"/>
      <color theme="1"/>
      <name val="HendersonSansW00-BasicLight"/>
    </font>
    <font>
      <b/>
      <sz val="10"/>
      <color theme="1"/>
      <name val="HendersonSansW00-BasicLight"/>
    </font>
    <font>
      <b/>
      <u/>
      <sz val="10"/>
      <color theme="0" tint="-4.9989318521683403E-2"/>
      <name val="HendersonSansW00-BasicLight"/>
    </font>
    <font>
      <b/>
      <sz val="9"/>
      <color theme="1"/>
      <name val="HendersonSansW00-BasicLight"/>
    </font>
    <font>
      <b/>
      <sz val="10"/>
      <color theme="0"/>
      <name val="HendersonSansW00-BasicLight"/>
    </font>
    <font>
      <sz val="8"/>
      <color rgb="FFFF0000"/>
      <name val="HendersonSansW00-BasicLight"/>
    </font>
    <font>
      <u/>
      <sz val="11"/>
      <color theme="10"/>
      <name val="Calibri"/>
      <family val="2"/>
      <scheme val="minor"/>
    </font>
    <font>
      <sz val="7"/>
      <name val="HendersonSansW00-BasicLight"/>
    </font>
    <font>
      <b/>
      <u/>
      <sz val="7"/>
      <name val="HendersonSansW00-BasicLight"/>
    </font>
    <font>
      <sz val="7"/>
      <color theme="1"/>
      <name val="HendersonSansW00-BasicLight"/>
    </font>
    <font>
      <b/>
      <u/>
      <sz val="7"/>
      <color theme="1"/>
      <name val="HendersonSansW00-BasicLight"/>
    </font>
    <font>
      <u/>
      <sz val="11"/>
      <color theme="1"/>
      <name val="Calibri"/>
      <family val="2"/>
      <scheme val="minor"/>
    </font>
    <font>
      <u/>
      <sz val="11"/>
      <name val="Calibri"/>
      <family val="2"/>
      <scheme val="minor"/>
    </font>
  </fonts>
  <fills count="18">
    <fill>
      <patternFill patternType="none"/>
    </fill>
    <fill>
      <patternFill patternType="gray125"/>
    </fill>
    <fill>
      <patternFill patternType="solid">
        <fgColor theme="3"/>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5050"/>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7" tint="0.59999389629810485"/>
        <bgColor indexed="64"/>
      </patternFill>
    </fill>
    <fill>
      <patternFill patternType="solid">
        <fgColor theme="5" tint="0.79998168889431442"/>
        <bgColor indexed="64"/>
      </patternFill>
    </fill>
  </fills>
  <borders count="32">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n">
        <color indexed="64"/>
      </left>
      <right style="thin">
        <color indexed="64"/>
      </right>
      <top style="thin">
        <color indexed="64"/>
      </top>
      <bottom style="thin">
        <color indexed="64"/>
      </bottom>
      <diagonal/>
    </border>
    <border>
      <left style="thick">
        <color theme="0"/>
      </left>
      <right/>
      <top/>
      <bottom style="thick">
        <color theme="0"/>
      </bottom>
      <diagonal/>
    </border>
    <border>
      <left/>
      <right/>
      <top/>
      <bottom style="thick">
        <color theme="0"/>
      </bottom>
      <diagonal/>
    </border>
    <border>
      <left style="thick">
        <color theme="0"/>
      </left>
      <right style="thick">
        <color theme="0"/>
      </right>
      <top/>
      <bottom/>
      <diagonal/>
    </border>
    <border>
      <left style="thin">
        <color indexed="64"/>
      </left>
      <right/>
      <top/>
      <bottom/>
      <diagonal/>
    </border>
    <border>
      <left style="thick">
        <color theme="0"/>
      </left>
      <right/>
      <top/>
      <bottom/>
      <diagonal/>
    </border>
    <border>
      <left style="thick">
        <color theme="0"/>
      </left>
      <right/>
      <top style="thick">
        <color theme="0"/>
      </top>
      <bottom/>
      <diagonal/>
    </border>
    <border>
      <left/>
      <right/>
      <top style="thin">
        <color indexed="64"/>
      </top>
      <bottom style="thick">
        <color theme="0"/>
      </bottom>
      <diagonal/>
    </border>
    <border>
      <left/>
      <right style="thick">
        <color theme="0"/>
      </right>
      <top style="thick">
        <color theme="0"/>
      </top>
      <bottom style="thick">
        <color theme="0"/>
      </bottom>
      <diagonal/>
    </border>
    <border>
      <left/>
      <right style="thick">
        <color theme="0"/>
      </right>
      <top style="thick">
        <color theme="0"/>
      </top>
      <bottom/>
      <diagonal/>
    </border>
    <border>
      <left/>
      <right style="thick">
        <color theme="0"/>
      </right>
      <top/>
      <bottom/>
      <diagonal/>
    </border>
    <border>
      <left/>
      <right style="thick">
        <color theme="0"/>
      </right>
      <top/>
      <bottom style="thick">
        <color theme="0"/>
      </bottom>
      <diagonal/>
    </border>
    <border>
      <left style="thick">
        <color theme="0"/>
      </left>
      <right style="thick">
        <color theme="0"/>
      </right>
      <top style="thin">
        <color indexed="64"/>
      </top>
      <bottom/>
      <diagonal/>
    </border>
    <border>
      <left/>
      <right/>
      <top style="thick">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ck">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4">
    <xf numFmtId="0" fontId="0" fillId="0" borderId="0"/>
    <xf numFmtId="0" fontId="1" fillId="0" borderId="0" applyFill="0" applyBorder="0" applyProtection="0">
      <alignment horizontal="left"/>
    </xf>
    <xf numFmtId="9" fontId="9" fillId="0" borderId="0" applyFont="0" applyFill="0" applyBorder="0" applyAlignment="0" applyProtection="0"/>
    <xf numFmtId="0" fontId="16" fillId="0" borderId="0" applyNumberFormat="0" applyFill="0" applyBorder="0" applyAlignment="0" applyProtection="0"/>
  </cellStyleXfs>
  <cellXfs count="178">
    <xf numFmtId="0" fontId="0" fillId="0" borderId="0" xfId="0"/>
    <xf numFmtId="0" fontId="3" fillId="0" borderId="0" xfId="0" applyFont="1" applyAlignment="1" applyProtection="1">
      <alignment vertical="center"/>
      <protection locked="0"/>
    </xf>
    <xf numFmtId="0" fontId="6" fillId="6" borderId="2" xfId="0" applyFont="1" applyFill="1" applyBorder="1" applyAlignment="1" applyProtection="1">
      <alignment horizontal="center" vertical="center" wrapText="1"/>
      <protection locked="0"/>
    </xf>
    <xf numFmtId="0" fontId="6" fillId="6" borderId="2" xfId="0" applyFont="1" applyFill="1" applyBorder="1" applyAlignment="1" applyProtection="1">
      <alignment horizontal="left" vertical="center" wrapText="1"/>
      <protection locked="0"/>
    </xf>
    <xf numFmtId="0" fontId="8" fillId="6" borderId="2" xfId="0" applyFont="1" applyFill="1" applyBorder="1" applyAlignment="1" applyProtection="1">
      <alignment vertical="center" wrapText="1"/>
      <protection locked="0"/>
    </xf>
    <xf numFmtId="0" fontId="8" fillId="6" borderId="2" xfId="0" applyFont="1" applyFill="1" applyBorder="1" applyAlignment="1" applyProtection="1">
      <alignment horizontal="center" vertical="center" wrapText="1"/>
      <protection locked="0"/>
    </xf>
    <xf numFmtId="3" fontId="8" fillId="6" borderId="2" xfId="0" applyNumberFormat="1" applyFont="1" applyFill="1" applyBorder="1" applyAlignment="1" applyProtection="1">
      <alignment horizontal="center" vertical="center" wrapText="1"/>
      <protection locked="0"/>
    </xf>
    <xf numFmtId="0" fontId="6" fillId="6" borderId="2" xfId="0" applyFont="1" applyFill="1" applyBorder="1" applyAlignment="1" applyProtection="1">
      <alignment vertical="center" wrapText="1"/>
      <protection locked="0"/>
    </xf>
    <xf numFmtId="3" fontId="6" fillId="6" borderId="2" xfId="0" applyNumberFormat="1"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3" fillId="6" borderId="14" xfId="0" applyFont="1" applyFill="1" applyBorder="1" applyAlignment="1" applyProtection="1">
      <alignment horizontal="center" vertical="center"/>
      <protection locked="0"/>
    </xf>
    <xf numFmtId="0" fontId="3" fillId="6" borderId="4" xfId="0" applyFont="1" applyFill="1" applyBorder="1" applyAlignment="1" applyProtection="1">
      <alignment horizontal="center" vertical="center"/>
      <protection locked="0"/>
    </xf>
    <xf numFmtId="0" fontId="6" fillId="4" borderId="2" xfId="0" applyFont="1" applyFill="1" applyBorder="1" applyAlignment="1" applyProtection="1">
      <alignment vertical="center" wrapText="1"/>
      <protection locked="0"/>
    </xf>
    <xf numFmtId="0" fontId="6" fillId="4" borderId="2" xfId="0" applyFont="1" applyFill="1" applyBorder="1" applyAlignment="1" applyProtection="1">
      <alignment horizontal="center" vertical="center" wrapText="1"/>
      <protection locked="0"/>
    </xf>
    <xf numFmtId="3" fontId="6" fillId="4" borderId="2" xfId="0" applyNumberFormat="1" applyFont="1" applyFill="1" applyBorder="1" applyAlignment="1" applyProtection="1">
      <alignment horizontal="center" vertical="center" wrapText="1"/>
      <protection locked="0"/>
    </xf>
    <xf numFmtId="0" fontId="3" fillId="6" borderId="0" xfId="0" applyFont="1" applyFill="1" applyAlignment="1" applyProtection="1">
      <alignment horizontal="center" vertical="center"/>
      <protection locked="0"/>
    </xf>
    <xf numFmtId="164" fontId="6" fillId="6" borderId="2" xfId="0" applyNumberFormat="1" applyFont="1" applyFill="1" applyBorder="1" applyAlignment="1" applyProtection="1">
      <alignment horizontal="center" vertical="center" wrapText="1"/>
      <protection locked="0"/>
    </xf>
    <xf numFmtId="0" fontId="3" fillId="6" borderId="17"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8" fillId="7" borderId="2" xfId="0" applyFont="1" applyFill="1" applyBorder="1" applyAlignment="1">
      <alignment vertical="center" wrapText="1"/>
    </xf>
    <xf numFmtId="0" fontId="8" fillId="7" borderId="2" xfId="0" applyFont="1" applyFill="1" applyBorder="1" applyAlignment="1">
      <alignment horizontal="center" vertical="center" wrapText="1"/>
    </xf>
    <xf numFmtId="0" fontId="8" fillId="4" borderId="2" xfId="0" applyFont="1" applyFill="1" applyBorder="1" applyAlignment="1">
      <alignment vertical="center" wrapText="1"/>
    </xf>
    <xf numFmtId="0" fontId="8" fillId="4" borderId="2" xfId="0" applyFont="1" applyFill="1" applyBorder="1" applyAlignment="1">
      <alignment horizontal="center" vertical="center" wrapText="1"/>
    </xf>
    <xf numFmtId="9" fontId="8" fillId="6" borderId="2" xfId="0" applyNumberFormat="1" applyFont="1" applyFill="1" applyBorder="1" applyAlignment="1" applyProtection="1">
      <alignment horizontal="center" vertical="center" wrapText="1"/>
      <protection locked="0"/>
    </xf>
    <xf numFmtId="0" fontId="3" fillId="6" borderId="0" xfId="0" applyFont="1" applyFill="1" applyAlignment="1" applyProtection="1">
      <alignment vertical="center" wrapText="1"/>
      <protection locked="0"/>
    </xf>
    <xf numFmtId="3" fontId="3" fillId="6" borderId="0" xfId="0" applyNumberFormat="1" applyFont="1" applyFill="1" applyAlignment="1" applyProtection="1">
      <alignment horizontal="center" vertical="center"/>
      <protection locked="0"/>
    </xf>
    <xf numFmtId="0" fontId="3" fillId="6" borderId="9" xfId="0" applyFont="1" applyFill="1" applyBorder="1" applyAlignment="1" applyProtection="1">
      <alignment horizontal="left" vertical="center" wrapText="1"/>
      <protection locked="0"/>
    </xf>
    <xf numFmtId="0" fontId="3" fillId="6" borderId="2" xfId="0" applyFont="1" applyFill="1" applyBorder="1" applyAlignment="1" applyProtection="1">
      <alignment vertical="center" wrapText="1"/>
      <protection locked="0"/>
    </xf>
    <xf numFmtId="0" fontId="3" fillId="6" borderId="1" xfId="0" applyFont="1" applyFill="1" applyBorder="1" applyAlignment="1" applyProtection="1">
      <alignment horizontal="left" vertical="center" wrapText="1"/>
      <protection locked="0"/>
    </xf>
    <xf numFmtId="3" fontId="3" fillId="6" borderId="2" xfId="0" applyNumberFormat="1" applyFont="1" applyFill="1" applyBorder="1" applyAlignment="1" applyProtection="1">
      <alignment horizontal="center" vertical="center"/>
      <protection locked="0"/>
    </xf>
    <xf numFmtId="3" fontId="3" fillId="6" borderId="1" xfId="0" applyNumberFormat="1" applyFont="1" applyFill="1" applyBorder="1" applyAlignment="1" applyProtection="1">
      <alignment horizontal="center" vertical="center"/>
      <protection locked="0"/>
    </xf>
    <xf numFmtId="3" fontId="3" fillId="6" borderId="3" xfId="0" applyNumberFormat="1" applyFont="1" applyFill="1" applyBorder="1" applyAlignment="1" applyProtection="1">
      <alignment horizontal="center" vertical="center"/>
      <protection locked="0"/>
    </xf>
    <xf numFmtId="0" fontId="3" fillId="6" borderId="9" xfId="0" applyFont="1" applyFill="1" applyBorder="1" applyAlignment="1" applyProtection="1">
      <alignment horizontal="center" vertical="center"/>
      <protection locked="0"/>
    </xf>
    <xf numFmtId="10" fontId="8" fillId="6" borderId="2" xfId="2" applyNumberFormat="1"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10" fontId="6" fillId="6" borderId="2" xfId="2" applyNumberFormat="1" applyFont="1" applyFill="1" applyBorder="1" applyAlignment="1" applyProtection="1">
      <alignment horizontal="center" vertical="center" wrapText="1"/>
      <protection locked="0"/>
    </xf>
    <xf numFmtId="10" fontId="3" fillId="6" borderId="1" xfId="2" applyNumberFormat="1" applyFont="1" applyFill="1" applyBorder="1" applyAlignment="1" applyProtection="1">
      <alignment horizontal="center" vertical="center"/>
      <protection locked="0"/>
    </xf>
    <xf numFmtId="165" fontId="8" fillId="6" borderId="2" xfId="0" applyNumberFormat="1" applyFont="1" applyFill="1" applyBorder="1" applyAlignment="1" applyProtection="1">
      <alignment horizontal="center" vertical="center" wrapText="1"/>
      <protection locked="0"/>
    </xf>
    <xf numFmtId="10" fontId="3" fillId="6" borderId="0" xfId="2" applyNumberFormat="1" applyFont="1" applyFill="1" applyAlignment="1" applyProtection="1">
      <alignment horizontal="center" vertical="center"/>
      <protection locked="0"/>
    </xf>
    <xf numFmtId="10" fontId="6" fillId="6" borderId="2" xfId="0" applyNumberFormat="1" applyFont="1" applyFill="1" applyBorder="1" applyAlignment="1" applyProtection="1">
      <alignment horizontal="center" vertical="center" wrapText="1"/>
      <protection locked="0"/>
    </xf>
    <xf numFmtId="10" fontId="8" fillId="6" borderId="2" xfId="0" applyNumberFormat="1" applyFont="1" applyFill="1" applyBorder="1" applyAlignment="1" applyProtection="1">
      <alignment horizontal="center" vertical="center" wrapText="1"/>
      <protection locked="0"/>
    </xf>
    <xf numFmtId="10" fontId="6" fillId="4" borderId="2" xfId="2" applyNumberFormat="1"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protection locked="0"/>
    </xf>
    <xf numFmtId="10" fontId="3" fillId="4" borderId="5" xfId="2" applyNumberFormat="1" applyFont="1" applyFill="1" applyBorder="1" applyAlignment="1" applyProtection="1">
      <alignment horizontal="center" vertical="center"/>
      <protection locked="0"/>
    </xf>
    <xf numFmtId="0" fontId="4" fillId="9" borderId="9" xfId="0" applyFont="1" applyFill="1" applyBorder="1" applyAlignment="1" applyProtection="1">
      <alignment horizontal="center" vertical="center"/>
      <protection locked="0"/>
    </xf>
    <xf numFmtId="4" fontId="8" fillId="6" borderId="2" xfId="0" applyNumberFormat="1" applyFont="1" applyFill="1" applyBorder="1" applyAlignment="1" applyProtection="1">
      <alignment horizontal="center" vertical="center" wrapText="1"/>
      <protection locked="0"/>
    </xf>
    <xf numFmtId="0" fontId="3" fillId="10" borderId="0" xfId="0" applyFont="1" applyFill="1" applyAlignment="1" applyProtection="1">
      <alignment horizontal="center" vertical="center" wrapText="1"/>
      <protection locked="0"/>
    </xf>
    <xf numFmtId="10" fontId="3" fillId="6" borderId="4" xfId="2" applyNumberFormat="1" applyFont="1" applyFill="1" applyBorder="1" applyAlignment="1" applyProtection="1">
      <alignment horizontal="center" vertical="center"/>
      <protection locked="0"/>
    </xf>
    <xf numFmtId="10" fontId="3" fillId="4" borderId="1" xfId="2" applyNumberFormat="1" applyFont="1" applyFill="1" applyBorder="1" applyAlignment="1" applyProtection="1">
      <alignment horizontal="center" vertical="center"/>
      <protection locked="0"/>
    </xf>
    <xf numFmtId="0" fontId="10" fillId="0" borderId="0" xfId="0" applyFont="1"/>
    <xf numFmtId="10" fontId="6" fillId="12" borderId="13" xfId="2" applyNumberFormat="1" applyFont="1" applyFill="1" applyBorder="1" applyAlignment="1" applyProtection="1">
      <alignment horizontal="center" vertical="center" wrapText="1"/>
      <protection locked="0"/>
    </xf>
    <xf numFmtId="10" fontId="3" fillId="12" borderId="1" xfId="2" applyNumberFormat="1" applyFont="1" applyFill="1" applyBorder="1" applyAlignment="1" applyProtection="1">
      <alignment horizontal="center" vertical="center"/>
      <protection locked="0"/>
    </xf>
    <xf numFmtId="10" fontId="3" fillId="12" borderId="4" xfId="2" applyNumberFormat="1" applyFont="1" applyFill="1" applyBorder="1" applyAlignment="1" applyProtection="1">
      <alignment horizontal="center" vertical="center"/>
      <protection locked="0"/>
    </xf>
    <xf numFmtId="10" fontId="3" fillId="12" borderId="15" xfId="2" applyNumberFormat="1" applyFont="1" applyFill="1" applyBorder="1" applyAlignment="1" applyProtection="1">
      <alignment horizontal="center" vertical="center"/>
      <protection locked="0"/>
    </xf>
    <xf numFmtId="10" fontId="3" fillId="12" borderId="14" xfId="2" applyNumberFormat="1" applyFont="1" applyFill="1" applyBorder="1" applyAlignment="1" applyProtection="1">
      <alignment horizontal="center" vertical="center"/>
      <protection locked="0"/>
    </xf>
    <xf numFmtId="10" fontId="3" fillId="12" borderId="16" xfId="2" applyNumberFormat="1" applyFont="1" applyFill="1" applyBorder="1" applyAlignment="1" applyProtection="1">
      <alignment horizontal="center" vertical="center"/>
      <protection locked="0"/>
    </xf>
    <xf numFmtId="10" fontId="3" fillId="12" borderId="17" xfId="2" applyNumberFormat="1" applyFont="1" applyFill="1" applyBorder="1" applyAlignment="1" applyProtection="1">
      <alignment horizontal="center" vertical="center"/>
      <protection locked="0"/>
    </xf>
    <xf numFmtId="10" fontId="3" fillId="12" borderId="2" xfId="2" applyNumberFormat="1" applyFont="1" applyFill="1" applyBorder="1" applyAlignment="1" applyProtection="1">
      <alignment horizontal="center" vertical="center"/>
      <protection locked="0"/>
    </xf>
    <xf numFmtId="10" fontId="3" fillId="12" borderId="9" xfId="2" applyNumberFormat="1" applyFont="1" applyFill="1" applyBorder="1" applyAlignment="1" applyProtection="1">
      <alignment horizontal="center" vertical="center"/>
      <protection locked="0"/>
    </xf>
    <xf numFmtId="10" fontId="6" fillId="12" borderId="2" xfId="2" applyNumberFormat="1" applyFont="1" applyFill="1" applyBorder="1" applyAlignment="1" applyProtection="1">
      <alignment horizontal="center" vertical="center" wrapText="1"/>
      <protection locked="0"/>
    </xf>
    <xf numFmtId="10" fontId="3" fillId="12" borderId="5" xfId="2" applyNumberFormat="1" applyFont="1" applyFill="1" applyBorder="1" applyAlignment="1" applyProtection="1">
      <alignment horizontal="center" vertical="center"/>
      <protection locked="0"/>
    </xf>
    <xf numFmtId="9" fontId="3" fillId="12" borderId="1" xfId="2" applyFont="1" applyFill="1" applyBorder="1" applyAlignment="1" applyProtection="1">
      <alignment horizontal="center" vertical="center"/>
      <protection locked="0"/>
    </xf>
    <xf numFmtId="10" fontId="3" fillId="12" borderId="0" xfId="2" applyNumberFormat="1" applyFont="1" applyFill="1" applyAlignment="1" applyProtection="1">
      <alignment horizontal="center" vertical="center"/>
      <protection locked="0"/>
    </xf>
    <xf numFmtId="9" fontId="3" fillId="12" borderId="0" xfId="2" applyFont="1" applyFill="1" applyAlignment="1" applyProtection="1">
      <alignment horizontal="center" vertical="center"/>
      <protection locked="0"/>
    </xf>
    <xf numFmtId="10" fontId="8" fillId="12" borderId="2" xfId="2" applyNumberFormat="1" applyFont="1" applyFill="1" applyBorder="1" applyAlignment="1" applyProtection="1">
      <alignment horizontal="center" vertical="center" wrapText="1"/>
      <protection locked="0"/>
    </xf>
    <xf numFmtId="10" fontId="6" fillId="12" borderId="2" xfId="0" applyNumberFormat="1" applyFont="1" applyFill="1" applyBorder="1" applyAlignment="1" applyProtection="1">
      <alignment horizontal="center" vertical="center" wrapText="1"/>
      <protection locked="0"/>
    </xf>
    <xf numFmtId="9" fontId="3" fillId="12" borderId="3" xfId="2" applyFont="1" applyFill="1" applyBorder="1" applyAlignment="1" applyProtection="1">
      <alignment horizontal="center" vertical="center"/>
      <protection locked="0"/>
    </xf>
    <xf numFmtId="0" fontId="10" fillId="0" borderId="0" xfId="0" applyFont="1" applyAlignment="1">
      <alignment horizontal="center"/>
    </xf>
    <xf numFmtId="0" fontId="10" fillId="0" borderId="0" xfId="0" applyFont="1" applyAlignment="1">
      <alignment vertical="center"/>
    </xf>
    <xf numFmtId="0" fontId="3" fillId="0" borderId="0" xfId="0" applyFont="1"/>
    <xf numFmtId="0" fontId="13" fillId="0" borderId="6" xfId="0" applyFont="1" applyBorder="1" applyAlignment="1">
      <alignment horizontal="center" vertical="center" wrapText="1"/>
    </xf>
    <xf numFmtId="0" fontId="10" fillId="0" borderId="6" xfId="0" applyFont="1" applyBorder="1" applyAlignment="1">
      <alignment horizontal="center"/>
    </xf>
    <xf numFmtId="0" fontId="10" fillId="0" borderId="0" xfId="0" applyFont="1" applyAlignment="1">
      <alignment vertical="center" wrapText="1"/>
    </xf>
    <xf numFmtId="0" fontId="3" fillId="10" borderId="1" xfId="0" applyFont="1" applyFill="1" applyBorder="1" applyAlignment="1" applyProtection="1">
      <alignment horizontal="center" vertical="center" wrapText="1"/>
      <protection locked="0"/>
    </xf>
    <xf numFmtId="0" fontId="3" fillId="6" borderId="14" xfId="0" applyFont="1" applyFill="1" applyBorder="1" applyAlignment="1" applyProtection="1">
      <alignment horizontal="center" vertical="center" wrapText="1"/>
      <protection locked="0"/>
    </xf>
    <xf numFmtId="0" fontId="5" fillId="14" borderId="1" xfId="0" applyFont="1" applyFill="1" applyBorder="1" applyAlignment="1" applyProtection="1">
      <alignment horizontal="center" vertical="center" wrapText="1"/>
      <protection locked="0"/>
    </xf>
    <xf numFmtId="0" fontId="5" fillId="13" borderId="2" xfId="0" applyFont="1" applyFill="1" applyBorder="1" applyAlignment="1" applyProtection="1">
      <alignment horizontal="center" vertical="center" wrapText="1"/>
      <protection locked="0"/>
    </xf>
    <xf numFmtId="0" fontId="5" fillId="15" borderId="2" xfId="0" applyFont="1" applyFill="1" applyBorder="1" applyAlignment="1" applyProtection="1">
      <alignment horizontal="center" vertical="center" wrapText="1"/>
      <protection locked="0"/>
    </xf>
    <xf numFmtId="0" fontId="15" fillId="0" borderId="0" xfId="0" applyFont="1" applyAlignment="1" applyProtection="1">
      <alignment vertical="center"/>
      <protection locked="0"/>
    </xf>
    <xf numFmtId="0" fontId="16" fillId="6" borderId="2" xfId="3" applyFill="1" applyBorder="1" applyAlignment="1" applyProtection="1">
      <alignment horizontal="center" vertical="center" wrapText="1"/>
      <protection locked="0"/>
    </xf>
    <xf numFmtId="0" fontId="6" fillId="16" borderId="1" xfId="0" applyFont="1" applyFill="1" applyBorder="1" applyAlignment="1" applyProtection="1">
      <alignment horizontal="center" vertical="center" wrapText="1"/>
      <protection locked="0"/>
    </xf>
    <xf numFmtId="0" fontId="8" fillId="6" borderId="1" xfId="0" applyFont="1" applyFill="1" applyBorder="1" applyAlignment="1">
      <alignment horizontal="center" vertical="center"/>
    </xf>
    <xf numFmtId="0" fontId="19" fillId="6" borderId="1" xfId="0" applyFont="1" applyFill="1" applyBorder="1" applyAlignment="1">
      <alignment vertical="center" wrapText="1"/>
    </xf>
    <xf numFmtId="0" fontId="19" fillId="17" borderId="1" xfId="0" applyFont="1" applyFill="1" applyBorder="1" applyAlignment="1">
      <alignment vertical="center" wrapText="1"/>
    </xf>
    <xf numFmtId="0" fontId="19" fillId="6" borderId="1" xfId="0" applyFont="1" applyFill="1" applyBorder="1" applyAlignment="1">
      <alignment horizontal="left" vertical="center" wrapText="1"/>
    </xf>
    <xf numFmtId="4" fontId="19" fillId="6"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10" fontId="8" fillId="4" borderId="1" xfId="2" applyNumberFormat="1" applyFont="1" applyFill="1" applyBorder="1" applyAlignment="1">
      <alignment horizontal="center" vertical="center"/>
    </xf>
    <xf numFmtId="0" fontId="17" fillId="4" borderId="1" xfId="0" applyFont="1" applyFill="1" applyBorder="1" applyAlignment="1">
      <alignment vertical="center" wrapText="1"/>
    </xf>
    <xf numFmtId="0" fontId="19" fillId="4" borderId="1" xfId="0" applyFont="1" applyFill="1" applyBorder="1" applyAlignment="1">
      <alignment vertical="center" wrapText="1"/>
    </xf>
    <xf numFmtId="4" fontId="19" fillId="4" borderId="1" xfId="0" applyNumberFormat="1" applyFont="1" applyFill="1" applyBorder="1" applyAlignment="1">
      <alignment horizontal="center" vertical="center"/>
    </xf>
    <xf numFmtId="10" fontId="6" fillId="4" borderId="13" xfId="2" applyNumberFormat="1" applyFont="1" applyFill="1" applyBorder="1" applyAlignment="1" applyProtection="1">
      <alignment horizontal="center" vertical="center" wrapText="1"/>
      <protection locked="0"/>
    </xf>
    <xf numFmtId="0" fontId="3" fillId="17" borderId="1" xfId="0" applyFont="1" applyFill="1" applyBorder="1" applyAlignment="1">
      <alignment vertical="center" wrapText="1"/>
    </xf>
    <xf numFmtId="4" fontId="3" fillId="17" borderId="1" xfId="0" applyNumberFormat="1" applyFont="1" applyFill="1" applyBorder="1" applyAlignment="1">
      <alignment horizontal="center" vertical="center"/>
    </xf>
    <xf numFmtId="0" fontId="3" fillId="6" borderId="1" xfId="0" applyFont="1" applyFill="1" applyBorder="1" applyAlignment="1">
      <alignment horizontal="left" vertical="center" wrapText="1"/>
    </xf>
    <xf numFmtId="4" fontId="3" fillId="6" borderId="1" xfId="0" applyNumberFormat="1" applyFont="1" applyFill="1" applyBorder="1" applyAlignment="1">
      <alignment horizontal="center" vertical="center"/>
    </xf>
    <xf numFmtId="0" fontId="3" fillId="6" borderId="2" xfId="0" applyFont="1" applyFill="1" applyBorder="1" applyAlignment="1" applyProtection="1">
      <alignment horizontal="center" vertical="center" wrapText="1"/>
      <protection locked="0"/>
    </xf>
    <xf numFmtId="3" fontId="3" fillId="6" borderId="2" xfId="0" applyNumberFormat="1" applyFont="1" applyFill="1" applyBorder="1" applyAlignment="1" applyProtection="1">
      <alignment horizontal="center" vertical="center" wrapText="1"/>
      <protection locked="0"/>
    </xf>
    <xf numFmtId="10" fontId="3" fillId="12" borderId="2" xfId="2" applyNumberFormat="1" applyFont="1" applyFill="1" applyBorder="1" applyAlignment="1" applyProtection="1">
      <alignment horizontal="center" vertical="center" wrapText="1"/>
      <protection locked="0"/>
    </xf>
    <xf numFmtId="0" fontId="3" fillId="8" borderId="1" xfId="0" applyFont="1" applyFill="1" applyBorder="1" applyAlignment="1" applyProtection="1">
      <alignment horizontal="center" vertical="center" wrapText="1"/>
      <protection locked="0"/>
    </xf>
    <xf numFmtId="0" fontId="21" fillId="6" borderId="2" xfId="3" applyFont="1" applyFill="1" applyBorder="1" applyAlignment="1" applyProtection="1">
      <alignment horizontal="center" vertical="center" wrapText="1"/>
      <protection locked="0"/>
    </xf>
    <xf numFmtId="0" fontId="7" fillId="0" borderId="24" xfId="0" applyFont="1" applyBorder="1"/>
    <xf numFmtId="0" fontId="7" fillId="0" borderId="25" xfId="0" applyFont="1" applyBorder="1"/>
    <xf numFmtId="0" fontId="7" fillId="0" borderId="26" xfId="0" applyFont="1" applyBorder="1"/>
    <xf numFmtId="0" fontId="8" fillId="6" borderId="0" xfId="0" applyFont="1" applyFill="1" applyAlignment="1" applyProtection="1">
      <alignment horizontal="center" vertical="center"/>
      <protection locked="0"/>
    </xf>
    <xf numFmtId="10" fontId="8" fillId="12" borderId="2" xfId="2" applyNumberFormat="1"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wrapText="1"/>
      <protection locked="0"/>
    </xf>
    <xf numFmtId="10" fontId="8" fillId="12" borderId="13" xfId="2" applyNumberFormat="1" applyFont="1" applyFill="1" applyBorder="1" applyAlignment="1" applyProtection="1">
      <alignment horizontal="center" vertical="center" wrapText="1"/>
      <protection locked="0"/>
    </xf>
    <xf numFmtId="0" fontId="22" fillId="6" borderId="2" xfId="3" applyFont="1" applyFill="1" applyBorder="1" applyAlignment="1" applyProtection="1">
      <alignment horizontal="center" vertical="center" wrapText="1"/>
      <protection locked="0"/>
    </xf>
    <xf numFmtId="10" fontId="8" fillId="12" borderId="2" xfId="0" applyNumberFormat="1" applyFont="1" applyFill="1" applyBorder="1" applyAlignment="1" applyProtection="1">
      <alignment horizontal="center" vertical="center" wrapText="1"/>
      <protection locked="0"/>
    </xf>
    <xf numFmtId="10" fontId="8" fillId="12" borderId="1" xfId="0" applyNumberFormat="1" applyFont="1" applyFill="1" applyBorder="1" applyAlignment="1" applyProtection="1">
      <alignment horizontal="center" vertical="center"/>
      <protection locked="0"/>
    </xf>
    <xf numFmtId="0" fontId="8" fillId="6" borderId="2" xfId="0" applyFont="1" applyFill="1" applyBorder="1" applyAlignment="1" applyProtection="1">
      <alignment horizontal="center" vertical="center"/>
      <protection locked="0"/>
    </xf>
    <xf numFmtId="0" fontId="8" fillId="6" borderId="1" xfId="0" applyFont="1" applyFill="1" applyBorder="1" applyAlignment="1" applyProtection="1">
      <alignment horizontal="center" vertical="center"/>
      <protection locked="0"/>
    </xf>
    <xf numFmtId="10" fontId="8" fillId="12" borderId="5" xfId="2" applyNumberFormat="1" applyFont="1" applyFill="1" applyBorder="1" applyAlignment="1" applyProtection="1">
      <alignment horizontal="center" vertical="center"/>
      <protection locked="0"/>
    </xf>
    <xf numFmtId="2" fontId="6" fillId="6" borderId="2" xfId="0" applyNumberFormat="1" applyFont="1" applyFill="1" applyBorder="1" applyAlignment="1" applyProtection="1">
      <alignment horizontal="center" vertical="center" wrapText="1"/>
      <protection locked="0"/>
    </xf>
    <xf numFmtId="0" fontId="8" fillId="6" borderId="1" xfId="0" applyFont="1" applyFill="1" applyBorder="1" applyAlignment="1" applyProtection="1">
      <alignment vertical="center" wrapText="1"/>
      <protection locked="0"/>
    </xf>
    <xf numFmtId="0" fontId="8" fillId="6" borderId="1" xfId="0" applyFont="1" applyFill="1" applyBorder="1" applyAlignment="1" applyProtection="1">
      <alignment horizontal="center" vertical="center" wrapText="1"/>
      <protection locked="0"/>
    </xf>
    <xf numFmtId="10" fontId="8" fillId="12" borderId="1" xfId="2" applyNumberFormat="1" applyFont="1" applyFill="1" applyBorder="1" applyAlignment="1" applyProtection="1">
      <alignment horizontal="center" vertical="center" wrapText="1"/>
      <protection locked="0"/>
    </xf>
    <xf numFmtId="10" fontId="8" fillId="12" borderId="3" xfId="2" applyNumberFormat="1" applyFont="1" applyFill="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2" fillId="11" borderId="0" xfId="0" applyFont="1" applyFill="1" applyAlignment="1">
      <alignment horizontal="center"/>
    </xf>
    <xf numFmtId="0" fontId="3" fillId="0" borderId="0" xfId="0" applyFont="1" applyAlignment="1">
      <alignment horizontal="left" wrapText="1"/>
    </xf>
    <xf numFmtId="0" fontId="13" fillId="0" borderId="6" xfId="0" applyFont="1" applyBorder="1" applyAlignment="1">
      <alignment horizontal="center" vertical="center" wrapText="1"/>
    </xf>
    <xf numFmtId="0" fontId="10" fillId="0" borderId="20"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10" fillId="0" borderId="0" xfId="0" applyFont="1" applyAlignment="1">
      <alignment horizontal="center" wrapText="1"/>
    </xf>
    <xf numFmtId="0" fontId="3" fillId="0" borderId="30" xfId="0" applyFont="1" applyBorder="1" applyAlignment="1">
      <alignment horizontal="left" vertical="center" wrapText="1"/>
    </xf>
    <xf numFmtId="0" fontId="3" fillId="0" borderId="0" xfId="0" applyFont="1" applyAlignment="1">
      <alignment horizontal="left" vertical="center" wrapText="1"/>
    </xf>
    <xf numFmtId="0" fontId="3" fillId="0" borderId="31"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10" fillId="0" borderId="0" xfId="0" applyFont="1" applyAlignment="1">
      <alignment horizontal="center" vertical="center" wrapText="1"/>
    </xf>
    <xf numFmtId="0" fontId="3" fillId="5" borderId="10" xfId="0" applyFont="1" applyFill="1" applyBorder="1" applyAlignment="1" applyProtection="1">
      <alignment horizontal="center" vertical="center"/>
      <protection locked="0"/>
    </xf>
    <xf numFmtId="0" fontId="3" fillId="5" borderId="0" xfId="0" applyFont="1" applyFill="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0" fontId="3" fillId="6" borderId="7"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0" fontId="3" fillId="6" borderId="19" xfId="0" applyFont="1" applyFill="1" applyBorder="1" applyAlignment="1" applyProtection="1">
      <alignment horizontal="center" vertical="center"/>
      <protection locked="0"/>
    </xf>
    <xf numFmtId="0" fontId="3" fillId="6" borderId="0" xfId="0" applyFont="1" applyFill="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3" fillId="6" borderId="15" xfId="0" applyFont="1" applyFill="1" applyBorder="1" applyAlignment="1" applyProtection="1">
      <alignment horizontal="center" vertical="center" wrapText="1"/>
      <protection locked="0"/>
    </xf>
    <xf numFmtId="0" fontId="3" fillId="6" borderId="16"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center" vertical="center"/>
      <protection locked="0"/>
    </xf>
    <xf numFmtId="0" fontId="3" fillId="6" borderId="9" xfId="0" applyFont="1" applyFill="1" applyBorder="1" applyAlignment="1" applyProtection="1">
      <alignment horizontal="center" vertical="center"/>
      <protection locked="0"/>
    </xf>
    <xf numFmtId="0" fontId="3" fillId="6" borderId="3" xfId="0" applyFont="1" applyFill="1" applyBorder="1" applyAlignment="1" applyProtection="1">
      <alignment horizontal="center" vertical="center"/>
      <protection locked="0"/>
    </xf>
    <xf numFmtId="0" fontId="6" fillId="6" borderId="18" xfId="0" applyFont="1" applyFill="1" applyBorder="1" applyAlignment="1" applyProtection="1">
      <alignment horizontal="center" vertical="center" wrapText="1"/>
      <protection locked="0"/>
    </xf>
    <xf numFmtId="0" fontId="6" fillId="6" borderId="3" xfId="0" applyFont="1" applyFill="1" applyBorder="1" applyAlignment="1" applyProtection="1">
      <alignment horizontal="center" vertical="center" wrapText="1"/>
      <protection locked="0"/>
    </xf>
    <xf numFmtId="0" fontId="6" fillId="6" borderId="2" xfId="0" applyFont="1" applyFill="1" applyBorder="1" applyAlignment="1" applyProtection="1">
      <alignment horizontal="left" vertical="center" wrapText="1"/>
      <protection locked="0"/>
    </xf>
    <xf numFmtId="0" fontId="6" fillId="6" borderId="9" xfId="0" applyFont="1" applyFill="1" applyBorder="1" applyAlignment="1" applyProtection="1">
      <alignment horizontal="left" vertical="center" wrapText="1"/>
      <protection locked="0"/>
    </xf>
    <xf numFmtId="0" fontId="6" fillId="6" borderId="3"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center" vertical="center"/>
      <protection locked="0"/>
    </xf>
    <xf numFmtId="0" fontId="8" fillId="6" borderId="7" xfId="0" applyFont="1" applyFill="1" applyBorder="1" applyAlignment="1" applyProtection="1">
      <alignment horizontal="center" vertical="center"/>
      <protection locked="0"/>
    </xf>
    <xf numFmtId="0" fontId="6" fillId="6" borderId="2" xfId="0" applyFont="1" applyFill="1" applyBorder="1" applyAlignment="1" applyProtection="1">
      <alignment horizontal="center" vertical="center" wrapText="1"/>
      <protection locked="0"/>
    </xf>
    <xf numFmtId="0" fontId="2" fillId="3" borderId="0" xfId="0" applyFont="1" applyFill="1" applyAlignment="1" applyProtection="1">
      <alignment horizontal="left" vertical="center"/>
      <protection locked="0"/>
    </xf>
    <xf numFmtId="0" fontId="2" fillId="3" borderId="23"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14" fillId="3" borderId="10" xfId="0" applyFont="1" applyFill="1" applyBorder="1" applyAlignment="1" applyProtection="1">
      <alignment horizontal="center" vertical="center" wrapText="1"/>
      <protection locked="0"/>
    </xf>
    <xf numFmtId="0" fontId="14" fillId="3" borderId="0" xfId="0" applyFont="1" applyFill="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6" fillId="6" borderId="9"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14" borderId="1" xfId="0" applyFont="1" applyFill="1" applyBorder="1" applyAlignment="1" applyProtection="1">
      <alignment horizontal="center" vertical="center" wrapText="1"/>
      <protection locked="0"/>
    </xf>
    <xf numFmtId="0" fontId="8" fillId="6" borderId="5" xfId="0" applyFont="1" applyFill="1" applyBorder="1" applyAlignment="1" applyProtection="1">
      <alignment vertical="center" wrapText="1"/>
      <protection locked="0"/>
    </xf>
    <xf numFmtId="0" fontId="8" fillId="6" borderId="5" xfId="0" applyFont="1" applyFill="1" applyBorder="1" applyAlignment="1" applyProtection="1">
      <alignment horizontal="center" vertical="center"/>
      <protection locked="0"/>
    </xf>
    <xf numFmtId="3" fontId="8" fillId="6" borderId="1" xfId="0" applyNumberFormat="1" applyFont="1" applyFill="1" applyBorder="1" applyAlignment="1" applyProtection="1">
      <alignment horizontal="center" vertical="center"/>
      <protection locked="0"/>
    </xf>
    <xf numFmtId="3" fontId="8" fillId="6" borderId="5" xfId="0" applyNumberFormat="1" applyFont="1" applyFill="1" applyBorder="1" applyAlignment="1" applyProtection="1">
      <alignment horizontal="center" vertical="center"/>
      <protection locked="0"/>
    </xf>
    <xf numFmtId="10" fontId="8" fillId="12" borderId="1" xfId="2" applyNumberFormat="1" applyFont="1" applyFill="1" applyBorder="1" applyAlignment="1" applyProtection="1">
      <alignment horizontal="center" vertical="center"/>
      <protection locked="0"/>
    </xf>
    <xf numFmtId="3" fontId="8" fillId="6" borderId="4" xfId="0" applyNumberFormat="1" applyFont="1" applyFill="1" applyBorder="1" applyAlignment="1" applyProtection="1">
      <alignment horizontal="center" vertical="center"/>
      <protection locked="0"/>
    </xf>
    <xf numFmtId="9" fontId="8" fillId="12" borderId="5" xfId="2" applyFont="1" applyFill="1" applyBorder="1" applyAlignment="1" applyProtection="1">
      <alignment horizontal="center" vertical="center"/>
      <protection locked="0"/>
    </xf>
    <xf numFmtId="0" fontId="8" fillId="4" borderId="2" xfId="0" applyFont="1" applyFill="1" applyBorder="1" applyAlignment="1" applyProtection="1">
      <alignment vertical="center" wrapText="1"/>
      <protection locked="0"/>
    </xf>
  </cellXfs>
  <cellStyles count="4">
    <cellStyle name="Activity" xfId="1" xr:uid="{00000000-0005-0000-0000-000000000000}"/>
    <cellStyle name="Hipervínculo" xfId="3" builtinId="8"/>
    <cellStyle name="Normal" xfId="0" builtinId="0"/>
    <cellStyle name="Porcentaje" xfId="2" builtinId="5"/>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42365620817028E-2"/>
          <c:y val="0.11911751057477236"/>
          <c:w val="0.90657636535712394"/>
          <c:h val="0.88088254806248645"/>
        </c:manualLayout>
      </c:layout>
      <c:pie3DChart>
        <c:varyColors val="1"/>
        <c:ser>
          <c:idx val="0"/>
          <c:order val="0"/>
          <c:explosion val="8"/>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931-475C-90C5-92B116C1627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931-475C-90C5-92B116C1627F}"/>
              </c:ext>
            </c:extLst>
          </c:dPt>
          <c:dPt>
            <c:idx val="2"/>
            <c:bubble3D val="0"/>
            <c:spPr>
              <a:solidFill>
                <a:schemeClr val="bg2"/>
              </a:solidFill>
              <a:ln w="25400">
                <a:solidFill>
                  <a:schemeClr val="lt1"/>
                </a:solidFill>
              </a:ln>
              <a:effectLst/>
              <a:sp3d contourW="25400">
                <a:contourClr>
                  <a:schemeClr val="lt1"/>
                </a:contourClr>
              </a:sp3d>
            </c:spPr>
            <c:extLst>
              <c:ext xmlns:c16="http://schemas.microsoft.com/office/drawing/2014/chart" uri="{C3380CC4-5D6E-409C-BE32-E72D297353CC}">
                <c16:uniqueId val="{00000005-0931-475C-90C5-92B116C1627F}"/>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0931-475C-90C5-92B116C1627F}"/>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0931-475C-90C5-92B116C1627F}"/>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0931-475C-90C5-92B116C1627F}"/>
              </c:ext>
            </c:extLst>
          </c:dPt>
          <c:dLbls>
            <c:dLbl>
              <c:idx val="0"/>
              <c:tx>
                <c:rich>
                  <a:bodyPr/>
                  <a:lstStyle/>
                  <a:p>
                    <a:fld id="{42175AE3-C437-47F4-A8B8-A876B9519FE5}" type="CATEGORYNAME">
                      <a:rPr lang="en-US"/>
                      <a:pPr/>
                      <a:t>[NOMBRE DE CATEGORÍA]</a:t>
                    </a:fld>
                    <a:r>
                      <a:rPr lang="en-US" baseline="0"/>
                      <a:t>
</a:t>
                    </a:r>
                    <a:fld id="{CCD853D0-1B55-406F-8A6A-E45733EE6C33}" type="PERCENTAGE">
                      <a:rPr lang="en-US" baseline="0"/>
                      <a:pPr/>
                      <a:t>[PORCENTAJE]</a:t>
                    </a:fld>
                    <a:r>
                      <a:rPr lang="en-US" baseline="0"/>
                      <a:t> </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931-475C-90C5-92B116C1627F}"/>
                </c:ext>
              </c:extLst>
            </c:dLbl>
            <c:dLbl>
              <c:idx val="1"/>
              <c:tx>
                <c:rich>
                  <a:bodyPr/>
                  <a:lstStyle/>
                  <a:p>
                    <a:fld id="{3712DCEB-7593-4363-977A-2B85C0446140}" type="CATEGORYNAME">
                      <a:rPr lang="en-US"/>
                      <a:pPr/>
                      <a:t>[NOMBRE DE CATEGORÍA]</a:t>
                    </a:fld>
                    <a:r>
                      <a:rPr lang="en-US" baseline="0"/>
                      <a:t>
</a:t>
                    </a:r>
                    <a:fld id="{80A4803B-04E5-4393-A2F0-7F026C2217EC}" type="PERCENTAGE">
                      <a:rPr lang="en-US" baseline="0"/>
                      <a:pPr/>
                      <a:t>[PORCENTAJE]</a:t>
                    </a:fld>
                    <a:r>
                      <a:rPr lang="en-US" baseline="0"/>
                      <a:t> (4)</a:t>
                    </a:r>
                  </a:p>
                </c:rich>
              </c:tx>
              <c:showLegendKey val="0"/>
              <c:showVal val="0"/>
              <c:showCatName val="1"/>
              <c:showSerName val="0"/>
              <c:showPercent val="1"/>
              <c:showBubbleSize val="0"/>
              <c:extLst>
                <c:ext xmlns:c15="http://schemas.microsoft.com/office/drawing/2012/chart" uri="{CE6537A1-D6FC-4f65-9D91-7224C49458BB}">
                  <c15:layout>
                    <c:manualLayout>
                      <c:w val="0.26069415305501137"/>
                      <c:h val="0.2803167021317986"/>
                    </c:manualLayout>
                  </c15:layout>
                  <c15:dlblFieldTable/>
                  <c15:showDataLabelsRange val="0"/>
                </c:ext>
                <c:ext xmlns:c16="http://schemas.microsoft.com/office/drawing/2014/chart" uri="{C3380CC4-5D6E-409C-BE32-E72D297353CC}">
                  <c16:uniqueId val="{00000003-0931-475C-90C5-92B116C1627F}"/>
                </c:ext>
              </c:extLst>
            </c:dLbl>
            <c:dLbl>
              <c:idx val="2"/>
              <c:tx>
                <c:rich>
                  <a:bodyPr/>
                  <a:lstStyle/>
                  <a:p>
                    <a:fld id="{4D5D62DA-A5F6-4333-BB62-055996B9CEAD}" type="CATEGORYNAME">
                      <a:rPr lang="en-US"/>
                      <a:pPr/>
                      <a:t>[NOMBRE DE CATEGORÍA]</a:t>
                    </a:fld>
                    <a:r>
                      <a:rPr lang="en-US" baseline="0"/>
                      <a:t>
</a:t>
                    </a:r>
                    <a:fld id="{FA830C52-FD0E-4148-95B4-07981135474B}" type="PERCENTAGE">
                      <a:rPr lang="en-US" baseline="0"/>
                      <a:pPr/>
                      <a:t>[PORCENTAJE]</a:t>
                    </a:fld>
                    <a:r>
                      <a:rPr lang="en-US" baseline="0"/>
                      <a:t> (39)</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0931-475C-90C5-92B116C1627F}"/>
                </c:ext>
              </c:extLst>
            </c:dLbl>
            <c:dLbl>
              <c:idx val="3"/>
              <c:tx>
                <c:rich>
                  <a:bodyPr/>
                  <a:lstStyle/>
                  <a:p>
                    <a:fld id="{D42E4D29-DA2B-4842-A1B0-A98BFE75B6E9}" type="CATEGORYNAME">
                      <a:rPr lang="en-US"/>
                      <a:pPr/>
                      <a:t>[NOMBRE DE CATEGORÍA]</a:t>
                    </a:fld>
                    <a:r>
                      <a:rPr lang="en-US" baseline="0"/>
                      <a:t>
</a:t>
                    </a:r>
                    <a:fld id="{C5D8A59F-21B7-4004-B882-BBCDF0C0408F}" type="PERCENTAGE">
                      <a:rPr lang="en-US" baseline="0"/>
                      <a:pPr/>
                      <a:t>[PORCENTAJE]</a:t>
                    </a:fld>
                    <a:r>
                      <a:rPr lang="en-US" baseline="0"/>
                      <a:t> (11)</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0931-475C-90C5-92B116C1627F}"/>
                </c:ext>
              </c:extLst>
            </c:dLbl>
            <c:dLbl>
              <c:idx val="5"/>
              <c:tx>
                <c:rich>
                  <a:bodyPr/>
                  <a:lstStyle/>
                  <a:p>
                    <a:fld id="{75DA2483-4C06-4CB0-A97D-165EEF4A67C3}" type="CATEGORYNAME">
                      <a:rPr lang="en-US"/>
                      <a:pPr/>
                      <a:t>[NOMBRE DE CATEGORÍA]</a:t>
                    </a:fld>
                    <a:r>
                      <a:rPr lang="en-US" baseline="0"/>
                      <a:t>
</a:t>
                    </a:r>
                    <a:fld id="{6CCF40E8-6584-4D07-9D8A-37EF6F391682}" type="PERCENTAGE">
                      <a:rPr lang="en-US" baseline="0"/>
                      <a:pPr/>
                      <a:t>[PORCENTAJE]</a:t>
                    </a:fld>
                    <a:r>
                      <a:rPr lang="en-US" baseline="0"/>
                      <a:t> (1)</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0931-475C-90C5-92B116C1627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HendersonSansW00-BasicLight" panose="02000505030000020004" pitchFamily="2" charset="0"/>
                    <a:ea typeface="+mn-ea"/>
                    <a:cs typeface="+mn-cs"/>
                  </a:defRPr>
                </a:pPr>
                <a:endParaRPr lang="es-C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calculos!$A$1:$A$5</c:f>
              <c:strCache>
                <c:ptCount val="4"/>
                <c:pt idx="0">
                  <c:v>Atraso crítico</c:v>
                </c:pt>
                <c:pt idx="1">
                  <c:v>Con riesgo de incumplimiento</c:v>
                </c:pt>
                <c:pt idx="2">
                  <c:v>De acuerdo a lo programado</c:v>
                </c:pt>
                <c:pt idx="3">
                  <c:v>No corresponde reporte</c:v>
                </c:pt>
              </c:strCache>
            </c:strRef>
          </c:cat>
          <c:val>
            <c:numRef>
              <c:f>calculos!$B$1:$B$6</c:f>
              <c:numCache>
                <c:formatCode>General</c:formatCode>
                <c:ptCount val="6"/>
                <c:pt idx="0">
                  <c:v>0</c:v>
                </c:pt>
                <c:pt idx="1">
                  <c:v>4</c:v>
                </c:pt>
                <c:pt idx="2">
                  <c:v>39</c:v>
                </c:pt>
                <c:pt idx="3">
                  <c:v>11</c:v>
                </c:pt>
              </c:numCache>
            </c:numRef>
          </c:val>
          <c:extLst>
            <c:ext xmlns:c16="http://schemas.microsoft.com/office/drawing/2014/chart" uri="{C3380CC4-5D6E-409C-BE32-E72D297353CC}">
              <c16:uniqueId val="{0000000C-0931-475C-90C5-92B116C1627F}"/>
            </c:ext>
          </c:extLst>
        </c:ser>
        <c:dLbls>
          <c:showLegendKey val="0"/>
          <c:showVal val="0"/>
          <c:showCatName val="1"/>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8"/>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CA41-44EC-8C4C-764D96E4E9A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5-CA41-44EC-8C4C-764D96E4E9A5}"/>
              </c:ext>
            </c:extLst>
          </c:dPt>
          <c:dPt>
            <c:idx val="2"/>
            <c:bubble3D val="0"/>
            <c:spPr>
              <a:solidFill>
                <a:schemeClr val="bg2"/>
              </a:solidFill>
              <a:ln w="25400">
                <a:solidFill>
                  <a:schemeClr val="lt1"/>
                </a:solidFill>
              </a:ln>
              <a:effectLst/>
              <a:sp3d contourW="25400">
                <a:contourClr>
                  <a:schemeClr val="lt1"/>
                </a:contourClr>
              </a:sp3d>
            </c:spPr>
            <c:extLst>
              <c:ext xmlns:c16="http://schemas.microsoft.com/office/drawing/2014/chart" uri="{C3380CC4-5D6E-409C-BE32-E72D297353CC}">
                <c16:uniqueId val="{00000001-CA41-44EC-8C4C-764D96E4E9A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2-CA41-44EC-8C4C-764D96E4E9A5}"/>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3-CA41-44EC-8C4C-764D96E4E9A5}"/>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2B45-4B3E-8145-A6C921D8681B}"/>
              </c:ext>
            </c:extLst>
          </c:dPt>
          <c:dLbls>
            <c:dLbl>
              <c:idx val="0"/>
              <c:tx>
                <c:rich>
                  <a:bodyPr/>
                  <a:lstStyle/>
                  <a:p>
                    <a:fld id="{42175AE3-C437-47F4-A8B8-A876B9519FE5}" type="CATEGORYNAME">
                      <a:rPr lang="en-US"/>
                      <a:pPr/>
                      <a:t>[NOMBRE DE CATEGORÍA]</a:t>
                    </a:fld>
                    <a:r>
                      <a:rPr lang="en-US" baseline="0"/>
                      <a:t>
</a:t>
                    </a:r>
                    <a:fld id="{CCD853D0-1B55-406F-8A6A-E45733EE6C33}" type="PERCENTAGE">
                      <a:rPr lang="en-US" baseline="0"/>
                      <a:pPr/>
                      <a:t>[PORCENTAJE]</a:t>
                    </a:fld>
                    <a:r>
                      <a:rPr lang="en-US" baseline="0"/>
                      <a:t> </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CA41-44EC-8C4C-764D96E4E9A5}"/>
                </c:ext>
              </c:extLst>
            </c:dLbl>
            <c:dLbl>
              <c:idx val="1"/>
              <c:tx>
                <c:rich>
                  <a:bodyPr/>
                  <a:lstStyle/>
                  <a:p>
                    <a:fld id="{3712DCEB-7593-4363-977A-2B85C0446140}" type="CATEGORYNAME">
                      <a:rPr lang="en-US"/>
                      <a:pPr/>
                      <a:t>[NOMBRE DE CATEGORÍA]</a:t>
                    </a:fld>
                    <a:r>
                      <a:rPr lang="en-US" baseline="0"/>
                      <a:t>
</a:t>
                    </a:r>
                    <a:fld id="{80A4803B-04E5-4393-A2F0-7F026C2217EC}" type="PERCENTAGE">
                      <a:rPr lang="en-US" baseline="0"/>
                      <a:pPr/>
                      <a:t>[PORCENTAJE]</a:t>
                    </a:fld>
                    <a:r>
                      <a:rPr lang="en-US" baseline="0"/>
                      <a:t> (4)</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CA41-44EC-8C4C-764D96E4E9A5}"/>
                </c:ext>
              </c:extLst>
            </c:dLbl>
            <c:dLbl>
              <c:idx val="2"/>
              <c:tx>
                <c:rich>
                  <a:bodyPr/>
                  <a:lstStyle/>
                  <a:p>
                    <a:fld id="{4D5D62DA-A5F6-4333-BB62-055996B9CEAD}" type="CATEGORYNAME">
                      <a:rPr lang="en-US"/>
                      <a:pPr/>
                      <a:t>[NOMBRE DE CATEGORÍA]</a:t>
                    </a:fld>
                    <a:r>
                      <a:rPr lang="en-US" baseline="0"/>
                      <a:t>
</a:t>
                    </a:r>
                    <a:fld id="{FA830C52-FD0E-4148-95B4-07981135474B}" type="PERCENTAGE">
                      <a:rPr lang="en-US" baseline="0"/>
                      <a:pPr/>
                      <a:t>[PORCENTAJE]</a:t>
                    </a:fld>
                    <a:r>
                      <a:rPr lang="en-US" baseline="0"/>
                      <a:t> (39)</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CA41-44EC-8C4C-764D96E4E9A5}"/>
                </c:ext>
              </c:extLst>
            </c:dLbl>
            <c:dLbl>
              <c:idx val="3"/>
              <c:tx>
                <c:rich>
                  <a:bodyPr/>
                  <a:lstStyle/>
                  <a:p>
                    <a:fld id="{D42E4D29-DA2B-4842-A1B0-A98BFE75B6E9}" type="CATEGORYNAME">
                      <a:rPr lang="en-US"/>
                      <a:pPr/>
                      <a:t>[NOMBRE DE CATEGORÍA]</a:t>
                    </a:fld>
                    <a:r>
                      <a:rPr lang="en-US" baseline="0"/>
                      <a:t>
</a:t>
                    </a:r>
                    <a:fld id="{C5D8A59F-21B7-4004-B882-BBCDF0C0408F}" type="PERCENTAGE">
                      <a:rPr lang="en-US" baseline="0"/>
                      <a:pPr/>
                      <a:t>[PORCENTAJE]</a:t>
                    </a:fld>
                    <a:r>
                      <a:rPr lang="en-US" baseline="0"/>
                      <a:t> (11)</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A41-44EC-8C4C-764D96E4E9A5}"/>
                </c:ext>
              </c:extLst>
            </c:dLbl>
            <c:dLbl>
              <c:idx val="5"/>
              <c:tx>
                <c:rich>
                  <a:bodyPr/>
                  <a:lstStyle/>
                  <a:p>
                    <a:fld id="{75DA2483-4C06-4CB0-A97D-165EEF4A67C3}" type="CATEGORYNAME">
                      <a:rPr lang="en-US"/>
                      <a:pPr/>
                      <a:t>[NOMBRE DE CATEGORÍA]</a:t>
                    </a:fld>
                    <a:r>
                      <a:rPr lang="en-US" baseline="0"/>
                      <a:t>
</a:t>
                    </a:r>
                    <a:fld id="{6CCF40E8-6584-4D07-9D8A-37EF6F391682}" type="PERCENTAGE">
                      <a:rPr lang="en-US" baseline="0"/>
                      <a:pPr/>
                      <a:t>[PORCENTAJE]</a:t>
                    </a:fld>
                    <a:r>
                      <a:rPr lang="en-US" baseline="0"/>
                      <a:t> (1)</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2B45-4B3E-8145-A6C921D8681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calculos!$A$1:$A$5</c:f>
              <c:strCache>
                <c:ptCount val="4"/>
                <c:pt idx="0">
                  <c:v>Atraso crítico</c:v>
                </c:pt>
                <c:pt idx="1">
                  <c:v>Con riesgo de incumplimiento</c:v>
                </c:pt>
                <c:pt idx="2">
                  <c:v>De acuerdo a lo programado</c:v>
                </c:pt>
                <c:pt idx="3">
                  <c:v>No corresponde reporte</c:v>
                </c:pt>
              </c:strCache>
            </c:strRef>
          </c:cat>
          <c:val>
            <c:numRef>
              <c:f>calculos!$B$1:$B$6</c:f>
              <c:numCache>
                <c:formatCode>General</c:formatCode>
                <c:ptCount val="6"/>
                <c:pt idx="0">
                  <c:v>0</c:v>
                </c:pt>
                <c:pt idx="1">
                  <c:v>4</c:v>
                </c:pt>
                <c:pt idx="2">
                  <c:v>39</c:v>
                </c:pt>
                <c:pt idx="3">
                  <c:v>11</c:v>
                </c:pt>
              </c:numCache>
            </c:numRef>
          </c:val>
          <c:extLst>
            <c:ext xmlns:c16="http://schemas.microsoft.com/office/drawing/2014/chart" uri="{C3380CC4-5D6E-409C-BE32-E72D297353CC}">
              <c16:uniqueId val="{00000000-CA41-44EC-8C4C-764D96E4E9A5}"/>
            </c:ext>
          </c:extLst>
        </c:ser>
        <c:dLbls>
          <c:showLegendKey val="0"/>
          <c:showVal val="0"/>
          <c:showCatName val="1"/>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14</xdr:col>
      <xdr:colOff>76100</xdr:colOff>
      <xdr:row>1</xdr:row>
      <xdr:rowOff>54429</xdr:rowOff>
    </xdr:from>
    <xdr:to>
      <xdr:col>14</xdr:col>
      <xdr:colOff>626434</xdr:colOff>
      <xdr:row>4</xdr:row>
      <xdr:rowOff>122465</xdr:rowOff>
    </xdr:to>
    <xdr:pic>
      <xdr:nvPicPr>
        <xdr:cNvPr id="2" name="image31.png">
          <a:extLst>
            <a:ext uri="{FF2B5EF4-FFF2-40B4-BE49-F238E27FC236}">
              <a16:creationId xmlns:a16="http://schemas.microsoft.com/office/drawing/2014/main" id="{07949B47-1D05-4ECB-B594-DD95712DBC32}"/>
            </a:ext>
          </a:extLst>
        </xdr:cNvPr>
        <xdr:cNvPicPr/>
      </xdr:nvPicPr>
      <xdr:blipFill>
        <a:blip xmlns:r="http://schemas.openxmlformats.org/officeDocument/2006/relationships" r:embed="rId1"/>
        <a:srcRect/>
        <a:stretch>
          <a:fillRect/>
        </a:stretch>
      </xdr:blipFill>
      <xdr:spPr>
        <a:xfrm>
          <a:off x="10744100" y="103818"/>
          <a:ext cx="550334" cy="639536"/>
        </a:xfrm>
        <a:prstGeom prst="rect">
          <a:avLst/>
        </a:prstGeom>
        <a:ln/>
      </xdr:spPr>
    </xdr:pic>
    <xdr:clientData/>
  </xdr:twoCellAnchor>
  <xdr:twoCellAnchor editAs="oneCell">
    <xdr:from>
      <xdr:col>0</xdr:col>
      <xdr:colOff>77611</xdr:colOff>
      <xdr:row>1</xdr:row>
      <xdr:rowOff>84667</xdr:rowOff>
    </xdr:from>
    <xdr:to>
      <xdr:col>5</xdr:col>
      <xdr:colOff>598714</xdr:colOff>
      <xdr:row>3</xdr:row>
      <xdr:rowOff>129439</xdr:rowOff>
    </xdr:to>
    <xdr:pic>
      <xdr:nvPicPr>
        <xdr:cNvPr id="3" name="Imagen 2">
          <a:extLst>
            <a:ext uri="{FF2B5EF4-FFF2-40B4-BE49-F238E27FC236}">
              <a16:creationId xmlns:a16="http://schemas.microsoft.com/office/drawing/2014/main" id="{E2B2F541-3C26-4909-93B1-CE03C72E4309}"/>
            </a:ext>
          </a:extLst>
        </xdr:cNvPr>
        <xdr:cNvPicPr>
          <a:picLocks noChangeAspect="1" noChangeArrowheads="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4939" t="25212" b="26263"/>
        <a:stretch/>
      </xdr:blipFill>
      <xdr:spPr bwMode="auto">
        <a:xfrm>
          <a:off x="77611" y="139096"/>
          <a:ext cx="3115532" cy="425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27214</xdr:colOff>
      <xdr:row>10</xdr:row>
      <xdr:rowOff>45357</xdr:rowOff>
    </xdr:from>
    <xdr:to>
      <xdr:col>7</xdr:col>
      <xdr:colOff>9072</xdr:colOff>
      <xdr:row>21</xdr:row>
      <xdr:rowOff>54428</xdr:rowOff>
    </xdr:to>
    <xdr:graphicFrame macro="">
      <xdr:nvGraphicFramePr>
        <xdr:cNvPr id="6" name="Gráfico 5">
          <a:extLst>
            <a:ext uri="{FF2B5EF4-FFF2-40B4-BE49-F238E27FC236}">
              <a16:creationId xmlns:a16="http://schemas.microsoft.com/office/drawing/2014/main" id="{899DC0A2-D5EE-49FA-8580-D2B7284FCD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644071</xdr:colOff>
      <xdr:row>7</xdr:row>
      <xdr:rowOff>54429</xdr:rowOff>
    </xdr:from>
    <xdr:to>
      <xdr:col>14</xdr:col>
      <xdr:colOff>108858</xdr:colOff>
      <xdr:row>24</xdr:row>
      <xdr:rowOff>43724</xdr:rowOff>
    </xdr:to>
    <xdr:pic>
      <xdr:nvPicPr>
        <xdr:cNvPr id="7" name="Imagen 6">
          <a:extLst>
            <a:ext uri="{FF2B5EF4-FFF2-40B4-BE49-F238E27FC236}">
              <a16:creationId xmlns:a16="http://schemas.microsoft.com/office/drawing/2014/main" id="{F321A5DE-AD39-D247-CBF0-4A2368E29919}"/>
            </a:ext>
          </a:extLst>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6132285" y="1115786"/>
          <a:ext cx="3419930" cy="3255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99785</xdr:rowOff>
    </xdr:from>
    <xdr:to>
      <xdr:col>1</xdr:col>
      <xdr:colOff>2748643</xdr:colOff>
      <xdr:row>4</xdr:row>
      <xdr:rowOff>46813</xdr:rowOff>
    </xdr:to>
    <xdr:pic>
      <xdr:nvPicPr>
        <xdr:cNvPr id="2" name="Imagen 1">
          <a:extLst>
            <a:ext uri="{FF2B5EF4-FFF2-40B4-BE49-F238E27FC236}">
              <a16:creationId xmlns:a16="http://schemas.microsoft.com/office/drawing/2014/main" id="{CD977FAA-9849-430F-877F-9FDF57F33F43}"/>
            </a:ext>
          </a:extLst>
        </xdr:cNvPr>
        <xdr:cNvPicPr>
          <a:picLocks noChangeAspect="1"/>
        </xdr:cNvPicPr>
      </xdr:nvPicPr>
      <xdr:blipFill>
        <a:blip xmlns:r="http://schemas.openxmlformats.org/officeDocument/2006/relationships" r:embed="rId1"/>
        <a:stretch>
          <a:fillRect/>
        </a:stretch>
      </xdr:blipFill>
      <xdr:spPr>
        <a:xfrm>
          <a:off x="0" y="99785"/>
          <a:ext cx="3927929" cy="491314"/>
        </a:xfrm>
        <a:prstGeom prst="rect">
          <a:avLst/>
        </a:prstGeom>
      </xdr:spPr>
    </xdr:pic>
    <xdr:clientData/>
  </xdr:twoCellAnchor>
  <xdr:twoCellAnchor editAs="oneCell">
    <xdr:from>
      <xdr:col>12</xdr:col>
      <xdr:colOff>235858</xdr:colOff>
      <xdr:row>0</xdr:row>
      <xdr:rowOff>21469</xdr:rowOff>
    </xdr:from>
    <xdr:to>
      <xdr:col>12</xdr:col>
      <xdr:colOff>786192</xdr:colOff>
      <xdr:row>4</xdr:row>
      <xdr:rowOff>116719</xdr:rowOff>
    </xdr:to>
    <xdr:pic>
      <xdr:nvPicPr>
        <xdr:cNvPr id="3" name="image31.png">
          <a:extLst>
            <a:ext uri="{FF2B5EF4-FFF2-40B4-BE49-F238E27FC236}">
              <a16:creationId xmlns:a16="http://schemas.microsoft.com/office/drawing/2014/main" id="{007473BD-4322-4FD3-9005-CDA5F3E5170D}"/>
            </a:ext>
          </a:extLst>
        </xdr:cNvPr>
        <xdr:cNvPicPr/>
      </xdr:nvPicPr>
      <xdr:blipFill>
        <a:blip xmlns:r="http://schemas.openxmlformats.org/officeDocument/2006/relationships" r:embed="rId2"/>
        <a:srcRect/>
        <a:stretch>
          <a:fillRect/>
        </a:stretch>
      </xdr:blipFill>
      <xdr:spPr>
        <a:xfrm>
          <a:off x="15113001" y="21469"/>
          <a:ext cx="550334" cy="639536"/>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638175</xdr:colOff>
      <xdr:row>1</xdr:row>
      <xdr:rowOff>174625</xdr:rowOff>
    </xdr:from>
    <xdr:to>
      <xdr:col>9</xdr:col>
      <xdr:colOff>638175</xdr:colOff>
      <xdr:row>16</xdr:row>
      <xdr:rowOff>155575</xdr:rowOff>
    </xdr:to>
    <xdr:graphicFrame macro="">
      <xdr:nvGraphicFramePr>
        <xdr:cNvPr id="2" name="Gráfico 1">
          <a:extLst>
            <a:ext uri="{FF2B5EF4-FFF2-40B4-BE49-F238E27FC236}">
              <a16:creationId xmlns:a16="http://schemas.microsoft.com/office/drawing/2014/main" id="{CB96AF38-6F31-D822-0306-7B37DCD051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drive/u/0/folders/1U8gbX29x0k7zuDE_81AkFGqQHwKkOWqZ" TargetMode="External"/><Relationship Id="rId7" Type="http://schemas.openxmlformats.org/officeDocument/2006/relationships/hyperlink" Target="https://drive.google.com/drive/u/0/folders/1qOzLxUeRENe_nasPoffnubtnVXxa0fSr" TargetMode="External"/><Relationship Id="rId2" Type="http://schemas.openxmlformats.org/officeDocument/2006/relationships/hyperlink" Target="https://drive.google.com/file/d/1urIhhhMrYra4mv203Z-oYiPh_8BDKEgH/view" TargetMode="External"/><Relationship Id="rId1" Type="http://schemas.openxmlformats.org/officeDocument/2006/relationships/hyperlink" Target="https://drive.google.com/file/d/1urIhhhMrYra4mv203Z-oYiPh_8BDKEgH/view" TargetMode="External"/><Relationship Id="rId6" Type="http://schemas.openxmlformats.org/officeDocument/2006/relationships/hyperlink" Target="https://drive.google.com/file/d/1urIhhhMrYra4mv203Z-oYiPh_8BDKEgH/view" TargetMode="External"/><Relationship Id="rId5" Type="http://schemas.openxmlformats.org/officeDocument/2006/relationships/hyperlink" Target="https://drive.google.com/drive/u/0/folders/1rRZM_W1MFJM1y5-HIj_tY272eL_EjisA" TargetMode="External"/><Relationship Id="rId4" Type="http://schemas.openxmlformats.org/officeDocument/2006/relationships/hyperlink" Target="https://drive.google.com/drive/u/0/folders/18InIoq32BMNkxoMkv4HiiLQUQ_3Se82p"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7313F-8970-417F-ACDF-D9D3C397A037}">
  <dimension ref="B1:O29"/>
  <sheetViews>
    <sheetView showGridLines="0" topLeftCell="A9" zoomScale="80" zoomScaleNormal="80" workbookViewId="0">
      <selection activeCell="J29" sqref="J29"/>
    </sheetView>
  </sheetViews>
  <sheetFormatPr baseColWidth="10" defaultRowHeight="14" x14ac:dyDescent="0.4"/>
  <cols>
    <col min="1" max="1" width="1.453125" style="51" customWidth="1"/>
    <col min="2" max="2" width="4.90625" style="51" customWidth="1"/>
    <col min="3" max="3" width="5.08984375" style="51" customWidth="1"/>
    <col min="4" max="4" width="10.90625" style="51" customWidth="1"/>
    <col min="5" max="5" width="14.81640625" style="51" customWidth="1"/>
    <col min="6" max="6" width="24.453125" style="51" customWidth="1"/>
    <col min="7" max="7" width="36.81640625" style="51" customWidth="1"/>
    <col min="8" max="8" width="7.6328125" style="51" customWidth="1"/>
    <col min="9" max="11" width="10.90625" style="51"/>
    <col min="12" max="12" width="2.08984375" style="51" customWidth="1"/>
    <col min="13" max="16384" width="10.90625" style="51"/>
  </cols>
  <sheetData>
    <row r="1" spans="2:15" ht="4" customHeight="1" x14ac:dyDescent="0.4"/>
    <row r="2" spans="2:15" ht="15" customHeight="1" x14ac:dyDescent="0.4">
      <c r="B2" s="121" t="s">
        <v>129</v>
      </c>
      <c r="C2" s="121"/>
      <c r="D2" s="121"/>
      <c r="E2" s="121"/>
      <c r="F2" s="121"/>
      <c r="G2" s="121"/>
      <c r="H2" s="121"/>
      <c r="I2" s="121"/>
      <c r="J2" s="121"/>
      <c r="K2" s="121"/>
      <c r="L2" s="121"/>
      <c r="M2" s="121"/>
      <c r="N2" s="121"/>
      <c r="O2" s="121"/>
    </row>
    <row r="3" spans="2:15" ht="15" customHeight="1" x14ac:dyDescent="0.4">
      <c r="B3" s="121" t="s">
        <v>246</v>
      </c>
      <c r="C3" s="121"/>
      <c r="D3" s="121"/>
      <c r="E3" s="121"/>
      <c r="F3" s="121"/>
      <c r="G3" s="121"/>
      <c r="H3" s="121"/>
      <c r="I3" s="121"/>
      <c r="J3" s="121"/>
      <c r="K3" s="121"/>
      <c r="L3" s="121"/>
      <c r="M3" s="121"/>
      <c r="N3" s="121"/>
      <c r="O3" s="121"/>
    </row>
    <row r="4" spans="2:15" ht="15" customHeight="1" x14ac:dyDescent="0.4">
      <c r="B4" s="122" t="s">
        <v>130</v>
      </c>
      <c r="C4" s="122"/>
      <c r="D4" s="122"/>
      <c r="E4" s="122"/>
      <c r="F4" s="122"/>
      <c r="G4" s="122"/>
      <c r="H4" s="122"/>
      <c r="I4" s="122"/>
      <c r="J4" s="122"/>
      <c r="K4" s="122"/>
      <c r="L4" s="122"/>
      <c r="M4" s="122"/>
      <c r="N4" s="122"/>
      <c r="O4" s="122"/>
    </row>
    <row r="5" spans="2:15" ht="15.5" customHeight="1" x14ac:dyDescent="0.4">
      <c r="B5" s="122" t="s">
        <v>131</v>
      </c>
      <c r="C5" s="122"/>
      <c r="D5" s="122"/>
      <c r="E5" s="122"/>
      <c r="F5" s="122"/>
      <c r="G5" s="122"/>
      <c r="H5" s="122"/>
      <c r="I5" s="122"/>
      <c r="J5" s="122"/>
      <c r="K5" s="122"/>
      <c r="L5" s="122"/>
      <c r="M5" s="122"/>
      <c r="N5" s="122"/>
      <c r="O5" s="122"/>
    </row>
    <row r="6" spans="2:15" ht="3.5" customHeight="1" x14ac:dyDescent="0.4"/>
    <row r="7" spans="2:15" ht="15" customHeight="1" x14ac:dyDescent="0.4">
      <c r="B7" s="123" t="s">
        <v>132</v>
      </c>
      <c r="C7" s="123"/>
      <c r="D7" s="123"/>
      <c r="E7" s="123"/>
      <c r="F7" s="123"/>
      <c r="G7" s="123"/>
      <c r="I7" s="123" t="s">
        <v>247</v>
      </c>
      <c r="J7" s="123"/>
      <c r="K7" s="123"/>
      <c r="L7" s="123"/>
      <c r="M7" s="123"/>
      <c r="N7" s="123"/>
      <c r="O7" s="123"/>
    </row>
    <row r="8" spans="2:15" ht="10.5" customHeight="1" x14ac:dyDescent="0.4"/>
    <row r="9" spans="2:15" ht="34.5" customHeight="1" x14ac:dyDescent="0.4">
      <c r="B9" s="125" t="s">
        <v>134</v>
      </c>
      <c r="C9" s="125"/>
      <c r="D9" s="125"/>
      <c r="E9" s="72" t="s">
        <v>135</v>
      </c>
      <c r="F9" s="72" t="s">
        <v>133</v>
      </c>
      <c r="G9" s="72" t="s">
        <v>136</v>
      </c>
    </row>
    <row r="10" spans="2:15" ht="15" customHeight="1" x14ac:dyDescent="0.4">
      <c r="B10" s="126">
        <v>13</v>
      </c>
      <c r="C10" s="127"/>
      <c r="D10" s="128"/>
      <c r="E10" s="73">
        <v>30</v>
      </c>
      <c r="F10" s="73" t="s">
        <v>137</v>
      </c>
      <c r="G10" s="73">
        <f>24+E10</f>
        <v>54</v>
      </c>
    </row>
    <row r="13" spans="2:15" x14ac:dyDescent="0.4">
      <c r="B13" s="69"/>
    </row>
    <row r="19" spans="2:15" x14ac:dyDescent="0.4">
      <c r="B19" s="69"/>
    </row>
    <row r="20" spans="2:15" ht="14" customHeight="1" x14ac:dyDescent="0.4">
      <c r="B20" s="69"/>
      <c r="K20" s="74"/>
      <c r="L20" s="74"/>
      <c r="M20" s="74"/>
      <c r="N20" s="74"/>
    </row>
    <row r="21" spans="2:15" ht="14" customHeight="1" x14ac:dyDescent="0.4">
      <c r="I21" s="129"/>
      <c r="J21" s="129"/>
      <c r="K21" s="129"/>
      <c r="N21" s="70"/>
      <c r="O21" s="70"/>
    </row>
    <row r="22" spans="2:15" x14ac:dyDescent="0.4">
      <c r="B22" s="71" t="s">
        <v>138</v>
      </c>
      <c r="E22" s="71"/>
      <c r="F22" s="71"/>
      <c r="G22" s="71"/>
    </row>
    <row r="23" spans="2:15" ht="11" customHeight="1" thickBot="1" x14ac:dyDescent="0.45">
      <c r="B23" s="71" t="s">
        <v>144</v>
      </c>
      <c r="E23" s="71"/>
      <c r="F23" s="71"/>
      <c r="G23" s="71"/>
    </row>
    <row r="24" spans="2:15" ht="15" customHeight="1" x14ac:dyDescent="0.4">
      <c r="B24" s="103" t="s">
        <v>143</v>
      </c>
      <c r="C24" s="104"/>
      <c r="D24" s="104"/>
      <c r="E24" s="104"/>
      <c r="F24" s="104"/>
      <c r="G24" s="105"/>
      <c r="J24" s="136" t="s">
        <v>245</v>
      </c>
      <c r="K24" s="136"/>
      <c r="L24" s="136"/>
      <c r="M24" s="136"/>
      <c r="N24" s="136"/>
    </row>
    <row r="25" spans="2:15" ht="6" customHeight="1" x14ac:dyDescent="0.4">
      <c r="B25" s="130" t="s">
        <v>248</v>
      </c>
      <c r="C25" s="131"/>
      <c r="D25" s="131"/>
      <c r="E25" s="131"/>
      <c r="F25" s="131"/>
      <c r="G25" s="132"/>
      <c r="J25" s="136"/>
      <c r="K25" s="136"/>
      <c r="L25" s="136"/>
      <c r="M25" s="136"/>
      <c r="N25" s="136"/>
    </row>
    <row r="26" spans="2:15" ht="20" customHeight="1" x14ac:dyDescent="0.4">
      <c r="B26" s="130"/>
      <c r="C26" s="131"/>
      <c r="D26" s="131"/>
      <c r="E26" s="131"/>
      <c r="F26" s="131"/>
      <c r="G26" s="132"/>
      <c r="J26" s="136"/>
      <c r="K26" s="136"/>
      <c r="L26" s="136"/>
      <c r="M26" s="136"/>
      <c r="N26" s="136"/>
    </row>
    <row r="27" spans="2:15" ht="14" customHeight="1" x14ac:dyDescent="0.4">
      <c r="B27" s="130"/>
      <c r="C27" s="131"/>
      <c r="D27" s="131"/>
      <c r="E27" s="131"/>
      <c r="F27" s="131"/>
      <c r="G27" s="132"/>
      <c r="H27" s="124"/>
      <c r="I27" s="124"/>
      <c r="J27" s="124"/>
    </row>
    <row r="28" spans="2:15" ht="14.5" thickBot="1" x14ac:dyDescent="0.45">
      <c r="B28" s="133"/>
      <c r="C28" s="134"/>
      <c r="D28" s="134"/>
      <c r="E28" s="134"/>
      <c r="F28" s="134"/>
      <c r="G28" s="135"/>
    </row>
    <row r="29" spans="2:15" ht="28.5" customHeight="1" x14ac:dyDescent="0.4"/>
  </sheetData>
  <mergeCells count="12">
    <mergeCell ref="H27:J27"/>
    <mergeCell ref="B7:G7"/>
    <mergeCell ref="B9:D9"/>
    <mergeCell ref="B10:D10"/>
    <mergeCell ref="I21:K21"/>
    <mergeCell ref="B25:G28"/>
    <mergeCell ref="J24:N26"/>
    <mergeCell ref="B2:O2"/>
    <mergeCell ref="B3:O3"/>
    <mergeCell ref="B4:O4"/>
    <mergeCell ref="B5:O5"/>
    <mergeCell ref="I7:O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284BF-343F-4692-A176-5D1BDED2FA12}">
  <dimension ref="A1:T66"/>
  <sheetViews>
    <sheetView tabSelected="1" zoomScale="70" zoomScaleNormal="70" workbookViewId="0">
      <selection activeCell="C80" sqref="C80"/>
    </sheetView>
  </sheetViews>
  <sheetFormatPr baseColWidth="10" defaultColWidth="11.453125" defaultRowHeight="11" x14ac:dyDescent="0.35"/>
  <cols>
    <col min="1" max="1" width="16.90625" style="1" customWidth="1"/>
    <col min="2" max="2" width="41.453125" style="1" customWidth="1"/>
    <col min="3" max="3" width="48" style="1" customWidth="1"/>
    <col min="4" max="4" width="10.08984375" style="1" customWidth="1"/>
    <col min="5" max="5" width="11.36328125" style="20" customWidth="1"/>
    <col min="6" max="6" width="14.7265625" style="1" customWidth="1"/>
    <col min="7" max="7" width="10.453125" style="1" customWidth="1"/>
    <col min="8" max="8" width="9.36328125" style="1" customWidth="1"/>
    <col min="9" max="9" width="12.6328125" style="1" customWidth="1"/>
    <col min="10" max="10" width="11.453125" style="1" customWidth="1"/>
    <col min="11" max="11" width="11.7265625" style="20" customWidth="1"/>
    <col min="12" max="12" width="14.81640625" style="1" customWidth="1"/>
    <col min="13" max="14" width="14.54296875" style="1" customWidth="1"/>
    <col min="15" max="15" width="11.453125" style="1"/>
    <col min="16" max="16" width="14.1796875" style="1" customWidth="1"/>
    <col min="17" max="17" width="46.36328125" style="1" customWidth="1"/>
    <col min="18" max="18" width="26.26953125" style="1" customWidth="1"/>
    <col min="19" max="19" width="26.90625" style="1" customWidth="1"/>
    <col min="20" max="16384" width="11.453125" style="1"/>
  </cols>
  <sheetData>
    <row r="1" spans="1:20" x14ac:dyDescent="0.35">
      <c r="A1" s="137"/>
      <c r="B1" s="138"/>
      <c r="C1" s="138"/>
      <c r="D1" s="138"/>
      <c r="E1" s="138"/>
      <c r="F1" s="138"/>
      <c r="G1" s="138"/>
      <c r="H1" s="138"/>
      <c r="I1" s="138"/>
      <c r="J1" s="138"/>
      <c r="K1" s="138"/>
      <c r="L1" s="138"/>
      <c r="M1" s="138"/>
      <c r="N1" s="138"/>
      <c r="O1" s="138"/>
      <c r="P1" s="138"/>
      <c r="Q1" s="138"/>
      <c r="R1" s="138"/>
      <c r="S1" s="138"/>
    </row>
    <row r="2" spans="1:20" x14ac:dyDescent="0.35">
      <c r="A2" s="137"/>
      <c r="B2" s="138"/>
      <c r="C2" s="138"/>
      <c r="D2" s="138"/>
      <c r="E2" s="138"/>
      <c r="F2" s="138"/>
      <c r="G2" s="138"/>
      <c r="H2" s="138"/>
      <c r="I2" s="138"/>
      <c r="J2" s="138"/>
      <c r="K2" s="138"/>
      <c r="L2" s="138"/>
      <c r="M2" s="138"/>
      <c r="N2" s="138"/>
      <c r="O2" s="138"/>
      <c r="P2" s="138"/>
      <c r="Q2" s="138"/>
      <c r="R2" s="138"/>
      <c r="S2" s="138"/>
    </row>
    <row r="3" spans="1:20" x14ac:dyDescent="0.35">
      <c r="A3" s="137"/>
      <c r="B3" s="138"/>
      <c r="C3" s="138"/>
      <c r="D3" s="138"/>
      <c r="E3" s="138"/>
      <c r="F3" s="138"/>
      <c r="G3" s="138"/>
      <c r="H3" s="138"/>
      <c r="I3" s="138"/>
      <c r="J3" s="138"/>
      <c r="K3" s="138"/>
      <c r="L3" s="138"/>
      <c r="M3" s="138"/>
      <c r="N3" s="138"/>
      <c r="O3" s="138"/>
      <c r="P3" s="138"/>
      <c r="Q3" s="138"/>
      <c r="R3" s="138"/>
      <c r="S3" s="138"/>
    </row>
    <row r="4" spans="1:20" x14ac:dyDescent="0.35">
      <c r="A4" s="137"/>
      <c r="B4" s="138"/>
      <c r="C4" s="138"/>
      <c r="D4" s="138"/>
      <c r="E4" s="138"/>
      <c r="F4" s="138"/>
      <c r="G4" s="138"/>
      <c r="H4" s="138"/>
      <c r="I4" s="138"/>
      <c r="J4" s="138"/>
      <c r="K4" s="138"/>
      <c r="L4" s="138"/>
      <c r="M4" s="138"/>
      <c r="N4" s="138"/>
      <c r="O4" s="138"/>
      <c r="P4" s="138"/>
      <c r="Q4" s="138"/>
      <c r="R4" s="138"/>
      <c r="S4" s="138"/>
    </row>
    <row r="5" spans="1:20" x14ac:dyDescent="0.35">
      <c r="A5" s="137"/>
      <c r="B5" s="138"/>
      <c r="C5" s="138"/>
      <c r="D5" s="138"/>
      <c r="E5" s="138"/>
      <c r="F5" s="138"/>
      <c r="G5" s="138"/>
      <c r="H5" s="138"/>
      <c r="I5" s="138"/>
      <c r="J5" s="138"/>
      <c r="K5" s="138"/>
      <c r="L5" s="138"/>
      <c r="M5" s="138"/>
      <c r="N5" s="138"/>
      <c r="O5" s="138"/>
      <c r="P5" s="138"/>
      <c r="Q5" s="138"/>
      <c r="R5" s="138"/>
      <c r="S5" s="138"/>
    </row>
    <row r="6" spans="1:20" ht="47" customHeight="1" x14ac:dyDescent="0.35">
      <c r="A6" s="161" t="s">
        <v>149</v>
      </c>
      <c r="B6" s="162"/>
      <c r="C6" s="162"/>
      <c r="D6" s="162"/>
      <c r="E6" s="162"/>
      <c r="F6" s="162"/>
      <c r="G6" s="162"/>
      <c r="H6" s="162"/>
      <c r="I6" s="162"/>
      <c r="J6" s="162"/>
      <c r="K6" s="162"/>
      <c r="L6" s="162"/>
      <c r="M6" s="162"/>
      <c r="N6" s="162"/>
      <c r="O6" s="162"/>
      <c r="P6" s="162"/>
      <c r="Q6" s="162"/>
      <c r="R6" s="162"/>
      <c r="S6" s="162"/>
    </row>
    <row r="7" spans="1:20" x14ac:dyDescent="0.35">
      <c r="A7" s="158" t="s">
        <v>139</v>
      </c>
      <c r="B7" s="158"/>
      <c r="C7" s="158"/>
      <c r="D7" s="158"/>
      <c r="E7" s="158"/>
      <c r="F7" s="158"/>
      <c r="G7" s="158"/>
      <c r="H7" s="158"/>
      <c r="I7" s="158"/>
      <c r="J7" s="158"/>
      <c r="K7" s="158"/>
      <c r="L7" s="158"/>
      <c r="M7" s="158"/>
      <c r="N7" s="158"/>
      <c r="O7" s="158"/>
      <c r="P7" s="158"/>
      <c r="Q7" s="158"/>
      <c r="R7" s="158"/>
      <c r="S7" s="158"/>
    </row>
    <row r="8" spans="1:20" ht="11.5" thickBot="1" x14ac:dyDescent="0.4">
      <c r="A8" s="159" t="s">
        <v>106</v>
      </c>
      <c r="B8" s="160"/>
      <c r="C8" s="160"/>
      <c r="D8" s="160"/>
      <c r="E8" s="160"/>
      <c r="F8" s="160"/>
      <c r="G8" s="160"/>
      <c r="H8" s="160"/>
      <c r="I8" s="160"/>
      <c r="J8" s="160"/>
      <c r="K8" s="160"/>
      <c r="L8" s="160"/>
      <c r="M8" s="160"/>
      <c r="N8" s="160"/>
      <c r="O8" s="160"/>
      <c r="P8" s="160"/>
      <c r="Q8" s="160"/>
      <c r="R8" s="160"/>
      <c r="S8" s="160"/>
    </row>
    <row r="9" spans="1:20" ht="12" customHeight="1" thickTop="1" thickBot="1" x14ac:dyDescent="0.4">
      <c r="A9" s="168" t="s">
        <v>0</v>
      </c>
      <c r="B9" s="168" t="s">
        <v>1</v>
      </c>
      <c r="C9" s="168" t="s">
        <v>2</v>
      </c>
      <c r="D9" s="163" t="s">
        <v>6</v>
      </c>
      <c r="E9" s="168" t="s">
        <v>7</v>
      </c>
      <c r="F9" s="169" t="s">
        <v>8</v>
      </c>
      <c r="G9" s="169"/>
      <c r="H9" s="169"/>
      <c r="I9" s="163" t="s">
        <v>9</v>
      </c>
      <c r="J9" s="166" t="s">
        <v>148</v>
      </c>
      <c r="K9" s="167"/>
      <c r="L9" s="167"/>
      <c r="M9" s="168" t="s">
        <v>13</v>
      </c>
      <c r="N9" s="166" t="s">
        <v>253</v>
      </c>
      <c r="O9" s="167"/>
      <c r="P9" s="167"/>
      <c r="Q9" s="167"/>
      <c r="R9" s="167"/>
      <c r="S9" s="167"/>
    </row>
    <row r="10" spans="1:20" ht="78" thickTop="1" thickBot="1" x14ac:dyDescent="0.4">
      <c r="A10" s="168"/>
      <c r="B10" s="168"/>
      <c r="C10" s="168"/>
      <c r="D10" s="164"/>
      <c r="E10" s="168"/>
      <c r="F10" s="77" t="s">
        <v>3</v>
      </c>
      <c r="G10" s="77" t="s">
        <v>5</v>
      </c>
      <c r="H10" s="77" t="s">
        <v>4</v>
      </c>
      <c r="I10" s="164"/>
      <c r="J10" s="79" t="s">
        <v>11</v>
      </c>
      <c r="K10" s="79" t="s">
        <v>12</v>
      </c>
      <c r="L10" s="79" t="s">
        <v>10</v>
      </c>
      <c r="M10" s="168"/>
      <c r="N10" s="78" t="s">
        <v>150</v>
      </c>
      <c r="O10" s="78" t="s">
        <v>145</v>
      </c>
      <c r="P10" s="78" t="s">
        <v>10</v>
      </c>
      <c r="Q10" s="78" t="s">
        <v>146</v>
      </c>
      <c r="R10" s="78" t="s">
        <v>147</v>
      </c>
      <c r="S10" s="78" t="s">
        <v>171</v>
      </c>
    </row>
    <row r="11" spans="1:20" ht="40" customHeight="1" thickTop="1" thickBot="1" x14ac:dyDescent="0.4">
      <c r="A11" s="157" t="s">
        <v>14</v>
      </c>
      <c r="B11" s="152" t="s">
        <v>15</v>
      </c>
      <c r="C11" s="29" t="s">
        <v>16</v>
      </c>
      <c r="D11" s="5" t="s">
        <v>17</v>
      </c>
      <c r="E11" s="5" t="s">
        <v>18</v>
      </c>
      <c r="F11" s="39">
        <v>3.6</v>
      </c>
      <c r="G11" s="47">
        <f>N11</f>
        <v>1.67</v>
      </c>
      <c r="H11" s="66">
        <f t="shared" ref="H11:H33" si="0">G11/F11</f>
        <v>0.46388888888888885</v>
      </c>
      <c r="I11" s="39">
        <v>3.3</v>
      </c>
      <c r="J11" s="47">
        <v>0.61</v>
      </c>
      <c r="K11" s="52">
        <f>J11/I11</f>
        <v>0.18484848484848485</v>
      </c>
      <c r="L11" s="36" t="s">
        <v>126</v>
      </c>
      <c r="M11" s="150" t="s">
        <v>107</v>
      </c>
      <c r="N11" s="2">
        <v>1.67</v>
      </c>
      <c r="O11" s="52">
        <f t="shared" ref="O11:O16" si="1">N11/I11</f>
        <v>0.5060606060606061</v>
      </c>
      <c r="P11" s="36" t="s">
        <v>126</v>
      </c>
      <c r="Q11" s="2" t="s">
        <v>172</v>
      </c>
      <c r="R11" s="2" t="s">
        <v>173</v>
      </c>
      <c r="S11" s="2" t="s">
        <v>174</v>
      </c>
      <c r="T11" s="80"/>
    </row>
    <row r="12" spans="1:20" ht="45" customHeight="1" thickTop="1" thickBot="1" x14ac:dyDescent="0.4">
      <c r="A12" s="151"/>
      <c r="B12" s="154"/>
      <c r="C12" s="29" t="s">
        <v>19</v>
      </c>
      <c r="D12" s="2" t="s">
        <v>17</v>
      </c>
      <c r="E12" s="2" t="s">
        <v>20</v>
      </c>
      <c r="F12" s="8">
        <v>319000</v>
      </c>
      <c r="G12" s="6">
        <f>341645+N12</f>
        <v>515713</v>
      </c>
      <c r="H12" s="61">
        <f t="shared" si="0"/>
        <v>1.6166551724137932</v>
      </c>
      <c r="I12" s="6">
        <v>264000</v>
      </c>
      <c r="J12" s="6">
        <v>111283</v>
      </c>
      <c r="K12" s="53">
        <f>J12/I12</f>
        <v>0.42152651515151512</v>
      </c>
      <c r="L12" s="36" t="s">
        <v>126</v>
      </c>
      <c r="M12" s="151"/>
      <c r="N12" s="2">
        <v>174068</v>
      </c>
      <c r="O12" s="52">
        <f t="shared" si="1"/>
        <v>0.65934848484848485</v>
      </c>
      <c r="P12" s="36" t="s">
        <v>126</v>
      </c>
      <c r="Q12" s="2" t="s">
        <v>175</v>
      </c>
      <c r="R12" s="2" t="s">
        <v>176</v>
      </c>
      <c r="S12" s="2" t="s">
        <v>177</v>
      </c>
    </row>
    <row r="13" spans="1:20" ht="52" customHeight="1" thickTop="1" thickBot="1" x14ac:dyDescent="0.4">
      <c r="A13" s="10" t="s">
        <v>21</v>
      </c>
      <c r="B13" s="7" t="s">
        <v>22</v>
      </c>
      <c r="C13" s="4" t="s">
        <v>23</v>
      </c>
      <c r="D13" s="2" t="s">
        <v>24</v>
      </c>
      <c r="E13" s="2" t="s">
        <v>25</v>
      </c>
      <c r="F13" s="8">
        <v>16</v>
      </c>
      <c r="G13" s="2">
        <f>4+N13</f>
        <v>8</v>
      </c>
      <c r="H13" s="61">
        <f t="shared" si="0"/>
        <v>0.5</v>
      </c>
      <c r="I13" s="2">
        <v>4</v>
      </c>
      <c r="J13" s="9">
        <v>3</v>
      </c>
      <c r="K13" s="53">
        <f>J13/I13</f>
        <v>0.75</v>
      </c>
      <c r="L13" s="36" t="s">
        <v>126</v>
      </c>
      <c r="M13" s="9" t="s">
        <v>108</v>
      </c>
      <c r="N13" s="2">
        <v>4</v>
      </c>
      <c r="O13" s="52">
        <f t="shared" si="1"/>
        <v>1</v>
      </c>
      <c r="P13" s="36" t="s">
        <v>126</v>
      </c>
      <c r="Q13" s="2" t="s">
        <v>178</v>
      </c>
      <c r="R13" s="2" t="s">
        <v>179</v>
      </c>
      <c r="S13" s="2" t="s">
        <v>180</v>
      </c>
    </row>
    <row r="14" spans="1:20" ht="50" customHeight="1" thickTop="1" thickBot="1" x14ac:dyDescent="0.4">
      <c r="A14" s="3" t="s">
        <v>26</v>
      </c>
      <c r="B14" s="7" t="s">
        <v>27</v>
      </c>
      <c r="C14" s="4" t="s">
        <v>28</v>
      </c>
      <c r="D14" s="2" t="s">
        <v>29</v>
      </c>
      <c r="E14" s="2">
        <v>10</v>
      </c>
      <c r="F14" s="8">
        <v>15</v>
      </c>
      <c r="G14" s="2">
        <f>14+J14</f>
        <v>14</v>
      </c>
      <c r="H14" s="61">
        <f t="shared" si="0"/>
        <v>0.93333333333333335</v>
      </c>
      <c r="I14" s="10">
        <v>2</v>
      </c>
      <c r="J14" s="9">
        <v>0</v>
      </c>
      <c r="K14" s="53">
        <f>J14/I14</f>
        <v>0</v>
      </c>
      <c r="L14" s="36" t="s">
        <v>126</v>
      </c>
      <c r="M14" s="11" t="s">
        <v>109</v>
      </c>
      <c r="N14" s="2">
        <v>0</v>
      </c>
      <c r="O14" s="52">
        <f t="shared" si="1"/>
        <v>0</v>
      </c>
      <c r="P14" s="36" t="s">
        <v>126</v>
      </c>
      <c r="Q14" s="2" t="s">
        <v>181</v>
      </c>
      <c r="R14" s="2" t="s">
        <v>182</v>
      </c>
      <c r="S14" s="2" t="s">
        <v>183</v>
      </c>
    </row>
    <row r="15" spans="1:20" ht="53" customHeight="1" thickTop="1" thickBot="1" x14ac:dyDescent="0.4">
      <c r="A15" s="152" t="s">
        <v>30</v>
      </c>
      <c r="B15" s="7" t="s">
        <v>31</v>
      </c>
      <c r="C15" s="4" t="s">
        <v>32</v>
      </c>
      <c r="D15" s="2" t="s">
        <v>29</v>
      </c>
      <c r="E15" s="2">
        <v>258</v>
      </c>
      <c r="F15" s="8">
        <v>880</v>
      </c>
      <c r="G15" s="2">
        <f>247+N15</f>
        <v>400</v>
      </c>
      <c r="H15" s="61">
        <f t="shared" si="0"/>
        <v>0.45454545454545453</v>
      </c>
      <c r="I15" s="2">
        <v>220</v>
      </c>
      <c r="J15" s="13">
        <v>75</v>
      </c>
      <c r="K15" s="53">
        <f>J15/I15</f>
        <v>0.34090909090909088</v>
      </c>
      <c r="L15" s="36" t="s">
        <v>126</v>
      </c>
      <c r="M15" s="9" t="s">
        <v>110</v>
      </c>
      <c r="N15" s="2">
        <v>153</v>
      </c>
      <c r="O15" s="52">
        <f t="shared" si="1"/>
        <v>0.69545454545454544</v>
      </c>
      <c r="P15" s="36" t="s">
        <v>126</v>
      </c>
      <c r="Q15" s="2" t="s">
        <v>163</v>
      </c>
      <c r="R15" s="2" t="s">
        <v>164</v>
      </c>
      <c r="S15" s="2">
        <v>12476015</v>
      </c>
    </row>
    <row r="16" spans="1:20" ht="52.5" customHeight="1" thickTop="1" thickBot="1" x14ac:dyDescent="0.4">
      <c r="A16" s="153"/>
      <c r="B16" s="7" t="s">
        <v>33</v>
      </c>
      <c r="C16" s="4" t="s">
        <v>34</v>
      </c>
      <c r="D16" s="2" t="s">
        <v>29</v>
      </c>
      <c r="E16" s="2" t="s">
        <v>25</v>
      </c>
      <c r="F16" s="41">
        <v>0.2</v>
      </c>
      <c r="G16" s="41">
        <v>8.2000000000000003E-2</v>
      </c>
      <c r="H16" s="67">
        <f t="shared" si="0"/>
        <v>0.41</v>
      </c>
      <c r="I16" s="41">
        <v>0.1</v>
      </c>
      <c r="J16" s="49">
        <v>0</v>
      </c>
      <c r="K16" s="53">
        <v>0</v>
      </c>
      <c r="L16" s="36" t="s">
        <v>126</v>
      </c>
      <c r="M16" s="9" t="s">
        <v>111</v>
      </c>
      <c r="N16" s="37">
        <v>0</v>
      </c>
      <c r="O16" s="52">
        <f t="shared" si="1"/>
        <v>0</v>
      </c>
      <c r="P16" s="36" t="s">
        <v>126</v>
      </c>
      <c r="Q16" s="2" t="s">
        <v>165</v>
      </c>
      <c r="R16" s="2" t="s">
        <v>166</v>
      </c>
      <c r="S16" s="2">
        <v>53008113.439999998</v>
      </c>
    </row>
    <row r="17" spans="1:19" ht="57" customHeight="1" thickTop="1" thickBot="1" x14ac:dyDescent="0.4">
      <c r="A17" s="154"/>
      <c r="B17" s="7" t="s">
        <v>35</v>
      </c>
      <c r="C17" s="4" t="s">
        <v>36</v>
      </c>
      <c r="D17" s="2" t="s">
        <v>29</v>
      </c>
      <c r="E17" s="2" t="s">
        <v>25</v>
      </c>
      <c r="F17" s="41">
        <v>0.1</v>
      </c>
      <c r="G17" s="37">
        <v>0.38</v>
      </c>
      <c r="H17" s="67">
        <f t="shared" si="0"/>
        <v>3.8</v>
      </c>
      <c r="I17" s="41">
        <v>0.37</v>
      </c>
      <c r="J17" s="49">
        <v>0</v>
      </c>
      <c r="K17" s="53">
        <v>0</v>
      </c>
      <c r="L17" s="36" t="s">
        <v>126</v>
      </c>
      <c r="M17" s="12" t="s">
        <v>111</v>
      </c>
      <c r="N17" s="37">
        <v>0</v>
      </c>
      <c r="O17" s="52">
        <v>0</v>
      </c>
      <c r="P17" s="36" t="s">
        <v>126</v>
      </c>
      <c r="Q17" s="2" t="s">
        <v>167</v>
      </c>
      <c r="R17" s="2" t="s">
        <v>168</v>
      </c>
      <c r="S17" s="116">
        <v>163076872.66</v>
      </c>
    </row>
    <row r="18" spans="1:19" ht="54" customHeight="1" thickTop="1" thickBot="1" x14ac:dyDescent="0.4">
      <c r="A18" s="3" t="s">
        <v>37</v>
      </c>
      <c r="B18" s="7" t="s">
        <v>38</v>
      </c>
      <c r="C18" s="4" t="s">
        <v>39</v>
      </c>
      <c r="D18" s="2" t="s">
        <v>29</v>
      </c>
      <c r="E18" s="2" t="s">
        <v>25</v>
      </c>
      <c r="F18" s="41">
        <v>0.9</v>
      </c>
      <c r="G18" s="41">
        <v>0.87270000000000003</v>
      </c>
      <c r="H18" s="61">
        <f t="shared" si="0"/>
        <v>0.96966666666666668</v>
      </c>
      <c r="I18" s="41">
        <v>0.9</v>
      </c>
      <c r="J18" s="49">
        <v>6.6600000000000006E-2</v>
      </c>
      <c r="K18" s="54">
        <f>J18/I18</f>
        <v>7.400000000000001E-2</v>
      </c>
      <c r="L18" s="36" t="s">
        <v>126</v>
      </c>
      <c r="M18" s="13" t="s">
        <v>111</v>
      </c>
      <c r="N18" s="37">
        <v>6.6600000000000006E-2</v>
      </c>
      <c r="O18" s="52">
        <f t="shared" ref="O18:O26" si="2">N18/I18</f>
        <v>7.400000000000001E-2</v>
      </c>
      <c r="P18" s="36" t="s">
        <v>126</v>
      </c>
      <c r="Q18" s="2" t="s">
        <v>169</v>
      </c>
      <c r="R18" s="2" t="s">
        <v>170</v>
      </c>
      <c r="S18" s="2">
        <v>99695730.400000006</v>
      </c>
    </row>
    <row r="19" spans="1:19" ht="40" customHeight="1" thickTop="1" thickBot="1" x14ac:dyDescent="0.4">
      <c r="A19" s="152" t="s">
        <v>40</v>
      </c>
      <c r="B19" s="152" t="s">
        <v>41</v>
      </c>
      <c r="C19" s="14" t="s">
        <v>42</v>
      </c>
      <c r="D19" s="15" t="s">
        <v>6</v>
      </c>
      <c r="E19" s="15">
        <v>65</v>
      </c>
      <c r="F19" s="16">
        <v>240</v>
      </c>
      <c r="G19" s="15">
        <f>61+J19</f>
        <v>92</v>
      </c>
      <c r="H19" s="43">
        <f t="shared" si="0"/>
        <v>0.38333333333333336</v>
      </c>
      <c r="I19" s="16">
        <v>60</v>
      </c>
      <c r="J19" s="88">
        <f>SUM(J20:J25)</f>
        <v>31</v>
      </c>
      <c r="K19" s="50">
        <f t="shared" ref="K19:K33" si="3">J19/I19</f>
        <v>0.51666666666666672</v>
      </c>
      <c r="L19" s="36" t="s">
        <v>126</v>
      </c>
      <c r="M19" s="139" t="s">
        <v>111</v>
      </c>
      <c r="N19" s="88">
        <f>N20+N21+N22+N23+N24+N25</f>
        <v>31</v>
      </c>
      <c r="O19" s="89">
        <f t="shared" si="2"/>
        <v>0.51666666666666672</v>
      </c>
      <c r="P19" s="36" t="s">
        <v>126</v>
      </c>
      <c r="Q19" s="90" t="s">
        <v>217</v>
      </c>
      <c r="R19" s="91"/>
      <c r="S19" s="92">
        <f>SUM(S20:S25)</f>
        <v>68750000</v>
      </c>
    </row>
    <row r="20" spans="1:19" ht="25" customHeight="1" thickTop="1" thickBot="1" x14ac:dyDescent="0.4">
      <c r="A20" s="153"/>
      <c r="B20" s="153"/>
      <c r="C20" s="7" t="s">
        <v>43</v>
      </c>
      <c r="D20" s="2" t="s">
        <v>44</v>
      </c>
      <c r="E20" s="2">
        <v>5</v>
      </c>
      <c r="F20" s="8">
        <v>20</v>
      </c>
      <c r="G20" s="2">
        <f>6+J20</f>
        <v>9</v>
      </c>
      <c r="H20" s="61">
        <f t="shared" si="0"/>
        <v>0.45</v>
      </c>
      <c r="I20" s="8">
        <v>5</v>
      </c>
      <c r="J20" s="83">
        <v>3</v>
      </c>
      <c r="K20" s="55">
        <f t="shared" si="3"/>
        <v>0.6</v>
      </c>
      <c r="L20" s="36" t="s">
        <v>126</v>
      </c>
      <c r="M20" s="141"/>
      <c r="N20" s="83">
        <v>3</v>
      </c>
      <c r="O20" s="52">
        <f t="shared" si="2"/>
        <v>0.6</v>
      </c>
      <c r="P20" s="36" t="s">
        <v>126</v>
      </c>
      <c r="Q20" s="84" t="s">
        <v>218</v>
      </c>
      <c r="R20" s="86" t="s">
        <v>224</v>
      </c>
      <c r="S20" s="87">
        <v>5777500</v>
      </c>
    </row>
    <row r="21" spans="1:19" ht="36" customHeight="1" thickTop="1" thickBot="1" x14ac:dyDescent="0.4">
      <c r="A21" s="153"/>
      <c r="B21" s="153"/>
      <c r="C21" s="7" t="s">
        <v>45</v>
      </c>
      <c r="D21" s="2" t="s">
        <v>46</v>
      </c>
      <c r="E21" s="2">
        <v>13</v>
      </c>
      <c r="F21" s="8">
        <v>44</v>
      </c>
      <c r="G21" s="2">
        <f>11+J21</f>
        <v>18</v>
      </c>
      <c r="H21" s="61">
        <f t="shared" si="0"/>
        <v>0.40909090909090912</v>
      </c>
      <c r="I21" s="8">
        <v>11</v>
      </c>
      <c r="J21" s="83">
        <v>7</v>
      </c>
      <c r="K21" s="56">
        <f t="shared" si="3"/>
        <v>0.63636363636363635</v>
      </c>
      <c r="L21" s="36" t="s">
        <v>126</v>
      </c>
      <c r="M21" s="141"/>
      <c r="N21" s="83">
        <v>7</v>
      </c>
      <c r="O21" s="52">
        <f t="shared" si="2"/>
        <v>0.63636363636363635</v>
      </c>
      <c r="P21" s="36" t="s">
        <v>126</v>
      </c>
      <c r="Q21" s="84" t="s">
        <v>219</v>
      </c>
      <c r="R21" s="86" t="s">
        <v>225</v>
      </c>
      <c r="S21" s="87">
        <v>15515287.5</v>
      </c>
    </row>
    <row r="22" spans="1:19" ht="35" customHeight="1" thickTop="1" thickBot="1" x14ac:dyDescent="0.4">
      <c r="A22" s="153"/>
      <c r="B22" s="153"/>
      <c r="C22" s="7" t="s">
        <v>47</v>
      </c>
      <c r="D22" s="2" t="s">
        <v>48</v>
      </c>
      <c r="E22" s="2">
        <v>10</v>
      </c>
      <c r="F22" s="8">
        <v>44</v>
      </c>
      <c r="G22" s="2">
        <f>11+J22</f>
        <v>13</v>
      </c>
      <c r="H22" s="61">
        <f t="shared" si="0"/>
        <v>0.29545454545454547</v>
      </c>
      <c r="I22" s="8">
        <v>11</v>
      </c>
      <c r="J22" s="83">
        <v>2</v>
      </c>
      <c r="K22" s="56">
        <f t="shared" si="3"/>
        <v>0.18181818181818182</v>
      </c>
      <c r="L22" s="36" t="s">
        <v>126</v>
      </c>
      <c r="M22" s="141"/>
      <c r="N22" s="83">
        <v>2</v>
      </c>
      <c r="O22" s="52">
        <f t="shared" si="2"/>
        <v>0.18181818181818182</v>
      </c>
      <c r="P22" s="82" t="s">
        <v>128</v>
      </c>
      <c r="Q22" s="84" t="s">
        <v>220</v>
      </c>
      <c r="R22" s="86" t="s">
        <v>226</v>
      </c>
      <c r="S22" s="87">
        <v>10698805</v>
      </c>
    </row>
    <row r="23" spans="1:19" ht="47" customHeight="1" thickTop="1" thickBot="1" x14ac:dyDescent="0.4">
      <c r="A23" s="153"/>
      <c r="B23" s="153"/>
      <c r="C23" s="7" t="s">
        <v>49</v>
      </c>
      <c r="D23" s="2" t="s">
        <v>50</v>
      </c>
      <c r="E23" s="2">
        <v>12</v>
      </c>
      <c r="F23" s="8">
        <v>44</v>
      </c>
      <c r="G23" s="2">
        <f>11+J23</f>
        <v>18</v>
      </c>
      <c r="H23" s="61">
        <f t="shared" si="0"/>
        <v>0.40909090909090912</v>
      </c>
      <c r="I23" s="8">
        <v>11</v>
      </c>
      <c r="J23" s="83">
        <v>7</v>
      </c>
      <c r="K23" s="57">
        <f t="shared" si="3"/>
        <v>0.63636363636363635</v>
      </c>
      <c r="L23" s="36" t="s">
        <v>126</v>
      </c>
      <c r="M23" s="141"/>
      <c r="N23" s="83">
        <v>7</v>
      </c>
      <c r="O23" s="52">
        <f t="shared" si="2"/>
        <v>0.63636363636363635</v>
      </c>
      <c r="P23" s="36" t="s">
        <v>126</v>
      </c>
      <c r="Q23" s="84" t="s">
        <v>221</v>
      </c>
      <c r="R23" s="86" t="s">
        <v>227</v>
      </c>
      <c r="S23" s="87">
        <v>15334257</v>
      </c>
    </row>
    <row r="24" spans="1:19" ht="42" customHeight="1" thickTop="1" thickBot="1" x14ac:dyDescent="0.4">
      <c r="A24" s="153"/>
      <c r="B24" s="153"/>
      <c r="C24" s="7" t="s">
        <v>51</v>
      </c>
      <c r="D24" s="2" t="s">
        <v>52</v>
      </c>
      <c r="E24" s="2">
        <v>10</v>
      </c>
      <c r="F24" s="8">
        <v>44</v>
      </c>
      <c r="G24" s="2">
        <f>11+J24</f>
        <v>18</v>
      </c>
      <c r="H24" s="61">
        <f t="shared" si="0"/>
        <v>0.40909090909090912</v>
      </c>
      <c r="I24" s="8">
        <v>11</v>
      </c>
      <c r="J24" s="83">
        <v>7</v>
      </c>
      <c r="K24" s="56">
        <f t="shared" si="3"/>
        <v>0.63636363636363635</v>
      </c>
      <c r="L24" s="36" t="s">
        <v>126</v>
      </c>
      <c r="M24" s="141"/>
      <c r="N24" s="83">
        <v>7</v>
      </c>
      <c r="O24" s="52">
        <f t="shared" si="2"/>
        <v>0.63636363636363635</v>
      </c>
      <c r="P24" s="36" t="s">
        <v>126</v>
      </c>
      <c r="Q24" s="84" t="s">
        <v>222</v>
      </c>
      <c r="R24" s="86" t="s">
        <v>228</v>
      </c>
      <c r="S24" s="87">
        <v>11022432</v>
      </c>
    </row>
    <row r="25" spans="1:19" ht="45" customHeight="1" thickTop="1" thickBot="1" x14ac:dyDescent="0.4">
      <c r="A25" s="153"/>
      <c r="B25" s="153"/>
      <c r="C25" s="7" t="s">
        <v>53</v>
      </c>
      <c r="D25" s="2" t="s">
        <v>54</v>
      </c>
      <c r="E25" s="2">
        <v>15</v>
      </c>
      <c r="F25" s="8">
        <v>44</v>
      </c>
      <c r="G25" s="2">
        <f>11+J25</f>
        <v>16</v>
      </c>
      <c r="H25" s="61">
        <f t="shared" si="0"/>
        <v>0.36363636363636365</v>
      </c>
      <c r="I25" s="8">
        <v>11</v>
      </c>
      <c r="J25" s="83">
        <v>5</v>
      </c>
      <c r="K25" s="58">
        <f t="shared" si="3"/>
        <v>0.45454545454545453</v>
      </c>
      <c r="L25" s="36" t="s">
        <v>126</v>
      </c>
      <c r="M25" s="140"/>
      <c r="N25" s="83">
        <v>5</v>
      </c>
      <c r="O25" s="52">
        <f t="shared" si="2"/>
        <v>0.45454545454545453</v>
      </c>
      <c r="P25" s="82" t="s">
        <v>128</v>
      </c>
      <c r="Q25" s="84" t="s">
        <v>223</v>
      </c>
      <c r="R25" s="86" t="s">
        <v>229</v>
      </c>
      <c r="S25" s="87">
        <v>10401718.5</v>
      </c>
    </row>
    <row r="26" spans="1:19" ht="37.5" customHeight="1" thickTop="1" thickBot="1" x14ac:dyDescent="0.4">
      <c r="A26" s="153"/>
      <c r="B26" s="153"/>
      <c r="C26" s="14" t="s">
        <v>55</v>
      </c>
      <c r="D26" s="15" t="s">
        <v>6</v>
      </c>
      <c r="E26" s="15">
        <v>82</v>
      </c>
      <c r="F26" s="16">
        <v>280</v>
      </c>
      <c r="G26" s="15">
        <f>81+J26</f>
        <v>137</v>
      </c>
      <c r="H26" s="43">
        <f t="shared" si="0"/>
        <v>0.48928571428571427</v>
      </c>
      <c r="I26" s="16">
        <v>70</v>
      </c>
      <c r="J26" s="44">
        <f>J27+J28+J29+J30+J31+J32</f>
        <v>56</v>
      </c>
      <c r="K26" s="45">
        <f t="shared" si="3"/>
        <v>0.8</v>
      </c>
      <c r="L26" s="36" t="s">
        <v>126</v>
      </c>
      <c r="M26" s="142" t="s">
        <v>111</v>
      </c>
      <c r="N26" s="15">
        <f>N27+N28+N29+N30+N31+N32</f>
        <v>56</v>
      </c>
      <c r="O26" s="93">
        <f t="shared" si="2"/>
        <v>0.8</v>
      </c>
      <c r="P26" s="36" t="s">
        <v>126</v>
      </c>
      <c r="Q26" s="85" t="s">
        <v>230</v>
      </c>
      <c r="R26" s="94"/>
      <c r="S26" s="95">
        <f>SUM(S27:S32)</f>
        <v>68750000</v>
      </c>
    </row>
    <row r="27" spans="1:19" ht="32.5" customHeight="1" thickTop="1" thickBot="1" x14ac:dyDescent="0.4">
      <c r="A27" s="153"/>
      <c r="B27" s="153"/>
      <c r="C27" s="7" t="s">
        <v>56</v>
      </c>
      <c r="D27" s="2" t="s">
        <v>44</v>
      </c>
      <c r="E27" s="2">
        <v>5</v>
      </c>
      <c r="F27" s="8">
        <v>20</v>
      </c>
      <c r="G27" s="2">
        <f>7+J27</f>
        <v>15</v>
      </c>
      <c r="H27" s="61">
        <f t="shared" si="0"/>
        <v>0.75</v>
      </c>
      <c r="I27" s="8">
        <v>5</v>
      </c>
      <c r="J27" s="83">
        <v>8</v>
      </c>
      <c r="K27" s="59">
        <f>J27/I27</f>
        <v>1.6</v>
      </c>
      <c r="L27" s="36" t="s">
        <v>126</v>
      </c>
      <c r="M27" s="143"/>
      <c r="N27" s="83">
        <v>8</v>
      </c>
      <c r="O27" s="52">
        <f t="shared" ref="O27:O33" si="4">N27/I27</f>
        <v>1.6</v>
      </c>
      <c r="P27" s="36" t="s">
        <v>126</v>
      </c>
      <c r="Q27" s="84" t="s">
        <v>231</v>
      </c>
      <c r="R27" s="96" t="s">
        <v>237</v>
      </c>
      <c r="S27" s="97">
        <v>5777500</v>
      </c>
    </row>
    <row r="28" spans="1:19" ht="27.5" customHeight="1" thickTop="1" thickBot="1" x14ac:dyDescent="0.4">
      <c r="A28" s="153"/>
      <c r="B28" s="153"/>
      <c r="C28" s="7" t="s">
        <v>57</v>
      </c>
      <c r="D28" s="2" t="s">
        <v>46</v>
      </c>
      <c r="E28" s="2">
        <v>14</v>
      </c>
      <c r="F28" s="8">
        <v>52</v>
      </c>
      <c r="G28" s="2">
        <f>15+J28</f>
        <v>28</v>
      </c>
      <c r="H28" s="61">
        <f t="shared" si="0"/>
        <v>0.53846153846153844</v>
      </c>
      <c r="I28" s="8">
        <v>13</v>
      </c>
      <c r="J28" s="83">
        <v>13</v>
      </c>
      <c r="K28" s="53">
        <f t="shared" si="3"/>
        <v>1</v>
      </c>
      <c r="L28" s="36" t="s">
        <v>126</v>
      </c>
      <c r="M28" s="143"/>
      <c r="N28" s="83">
        <v>13</v>
      </c>
      <c r="O28" s="52">
        <f t="shared" si="4"/>
        <v>1</v>
      </c>
      <c r="P28" s="36" t="s">
        <v>126</v>
      </c>
      <c r="Q28" s="84" t="s">
        <v>232</v>
      </c>
      <c r="R28" s="96" t="s">
        <v>238</v>
      </c>
      <c r="S28" s="97">
        <v>15515287.5</v>
      </c>
    </row>
    <row r="29" spans="1:19" ht="52.5" customHeight="1" thickTop="1" thickBot="1" x14ac:dyDescent="0.4">
      <c r="A29" s="153"/>
      <c r="B29" s="153"/>
      <c r="C29" s="7" t="s">
        <v>58</v>
      </c>
      <c r="D29" s="2" t="s">
        <v>48</v>
      </c>
      <c r="E29" s="2">
        <v>13</v>
      </c>
      <c r="F29" s="8">
        <v>52</v>
      </c>
      <c r="G29" s="2">
        <f>13+J29</f>
        <v>17</v>
      </c>
      <c r="H29" s="61">
        <f t="shared" si="0"/>
        <v>0.32692307692307693</v>
      </c>
      <c r="I29" s="8">
        <v>13</v>
      </c>
      <c r="J29" s="83">
        <v>4</v>
      </c>
      <c r="K29" s="60">
        <f t="shared" si="3"/>
        <v>0.30769230769230771</v>
      </c>
      <c r="L29" s="36" t="s">
        <v>126</v>
      </c>
      <c r="M29" s="143"/>
      <c r="N29" s="83">
        <v>4</v>
      </c>
      <c r="O29" s="52">
        <f t="shared" si="4"/>
        <v>0.30769230769230771</v>
      </c>
      <c r="P29" s="82" t="s">
        <v>128</v>
      </c>
      <c r="Q29" s="84" t="s">
        <v>233</v>
      </c>
      <c r="R29" s="96" t="s">
        <v>239</v>
      </c>
      <c r="S29" s="97">
        <v>10698805</v>
      </c>
    </row>
    <row r="30" spans="1:19" ht="35" customHeight="1" thickTop="1" thickBot="1" x14ac:dyDescent="0.4">
      <c r="A30" s="153"/>
      <c r="B30" s="153"/>
      <c r="C30" s="7" t="s">
        <v>59</v>
      </c>
      <c r="D30" s="2" t="s">
        <v>50</v>
      </c>
      <c r="E30" s="2">
        <v>24</v>
      </c>
      <c r="F30" s="8">
        <v>52</v>
      </c>
      <c r="G30" s="2">
        <f>19+J30</f>
        <v>32</v>
      </c>
      <c r="H30" s="61">
        <f t="shared" si="0"/>
        <v>0.61538461538461542</v>
      </c>
      <c r="I30" s="8">
        <v>13</v>
      </c>
      <c r="J30" s="83">
        <v>13</v>
      </c>
      <c r="K30" s="53">
        <f t="shared" si="3"/>
        <v>1</v>
      </c>
      <c r="L30" s="36" t="s">
        <v>126</v>
      </c>
      <c r="M30" s="143"/>
      <c r="N30" s="83">
        <v>13</v>
      </c>
      <c r="O30" s="52">
        <f t="shared" si="4"/>
        <v>1</v>
      </c>
      <c r="P30" s="36" t="s">
        <v>126</v>
      </c>
      <c r="Q30" s="84" t="s">
        <v>234</v>
      </c>
      <c r="R30" s="96" t="s">
        <v>240</v>
      </c>
      <c r="S30" s="97">
        <v>15334257</v>
      </c>
    </row>
    <row r="31" spans="1:19" ht="36" customHeight="1" thickTop="1" thickBot="1" x14ac:dyDescent="0.4">
      <c r="A31" s="153"/>
      <c r="B31" s="153"/>
      <c r="C31" s="7" t="s">
        <v>60</v>
      </c>
      <c r="D31" s="2" t="s">
        <v>52</v>
      </c>
      <c r="E31" s="2">
        <v>15</v>
      </c>
      <c r="F31" s="8">
        <v>52</v>
      </c>
      <c r="G31" s="2">
        <f>13+J31</f>
        <v>26</v>
      </c>
      <c r="H31" s="61">
        <f t="shared" si="0"/>
        <v>0.5</v>
      </c>
      <c r="I31" s="8">
        <v>13</v>
      </c>
      <c r="J31" s="83">
        <v>13</v>
      </c>
      <c r="K31" s="60">
        <f t="shared" si="3"/>
        <v>1</v>
      </c>
      <c r="L31" s="36" t="s">
        <v>126</v>
      </c>
      <c r="M31" s="143"/>
      <c r="N31" s="83">
        <v>13</v>
      </c>
      <c r="O31" s="52">
        <f t="shared" si="4"/>
        <v>1</v>
      </c>
      <c r="P31" s="36" t="s">
        <v>126</v>
      </c>
      <c r="Q31" s="84" t="s">
        <v>235</v>
      </c>
      <c r="R31" s="96" t="s">
        <v>241</v>
      </c>
      <c r="S31" s="97">
        <v>11022432</v>
      </c>
    </row>
    <row r="32" spans="1:19" ht="42" customHeight="1" thickTop="1" thickBot="1" x14ac:dyDescent="0.4">
      <c r="A32" s="153"/>
      <c r="B32" s="154"/>
      <c r="C32" s="7" t="s">
        <v>61</v>
      </c>
      <c r="D32" s="2" t="s">
        <v>54</v>
      </c>
      <c r="E32" s="2">
        <v>11</v>
      </c>
      <c r="F32" s="8">
        <v>52</v>
      </c>
      <c r="G32" s="2">
        <f>14+J32</f>
        <v>19</v>
      </c>
      <c r="H32" s="61">
        <f t="shared" si="0"/>
        <v>0.36538461538461536</v>
      </c>
      <c r="I32" s="8">
        <v>13</v>
      </c>
      <c r="J32" s="83">
        <v>5</v>
      </c>
      <c r="K32" s="53">
        <f t="shared" si="3"/>
        <v>0.38461538461538464</v>
      </c>
      <c r="L32" s="36" t="s">
        <v>126</v>
      </c>
      <c r="M32" s="144"/>
      <c r="N32" s="83">
        <v>5</v>
      </c>
      <c r="O32" s="52">
        <f t="shared" si="4"/>
        <v>0.38461538461538464</v>
      </c>
      <c r="P32" s="82" t="s">
        <v>128</v>
      </c>
      <c r="Q32" s="84" t="s">
        <v>236</v>
      </c>
      <c r="R32" s="96" t="s">
        <v>242</v>
      </c>
      <c r="S32" s="97">
        <v>10401718.5</v>
      </c>
    </row>
    <row r="33" spans="1:20" ht="53" customHeight="1" thickTop="1" thickBot="1" x14ac:dyDescent="0.4">
      <c r="A33" s="154"/>
      <c r="B33" s="7" t="s">
        <v>62</v>
      </c>
      <c r="C33" s="7" t="s">
        <v>63</v>
      </c>
      <c r="D33" s="2" t="s">
        <v>29</v>
      </c>
      <c r="E33" s="2" t="s">
        <v>25</v>
      </c>
      <c r="F33" s="8">
        <v>8</v>
      </c>
      <c r="G33" s="2">
        <f>6+J33</f>
        <v>10</v>
      </c>
      <c r="H33" s="61">
        <f t="shared" si="0"/>
        <v>1.25</v>
      </c>
      <c r="I33" s="8">
        <v>2</v>
      </c>
      <c r="J33" s="9">
        <v>4</v>
      </c>
      <c r="K33" s="53">
        <f t="shared" si="3"/>
        <v>2</v>
      </c>
      <c r="L33" s="36" t="s">
        <v>126</v>
      </c>
      <c r="M33" s="76" t="s">
        <v>112</v>
      </c>
      <c r="N33" s="2">
        <v>8</v>
      </c>
      <c r="O33" s="52">
        <f t="shared" si="4"/>
        <v>4</v>
      </c>
      <c r="P33" s="36" t="s">
        <v>126</v>
      </c>
      <c r="Q33" s="2" t="s">
        <v>252</v>
      </c>
      <c r="R33" s="2" t="s">
        <v>243</v>
      </c>
      <c r="S33" s="2" t="s">
        <v>244</v>
      </c>
    </row>
    <row r="34" spans="1:20" ht="56" thickTop="1" thickBot="1" x14ac:dyDescent="0.4">
      <c r="A34" s="152" t="s">
        <v>64</v>
      </c>
      <c r="B34" s="152" t="s">
        <v>125</v>
      </c>
      <c r="C34" s="4" t="s">
        <v>65</v>
      </c>
      <c r="D34" s="5" t="s">
        <v>29</v>
      </c>
      <c r="E34" s="5">
        <v>9280</v>
      </c>
      <c r="F34" s="6">
        <v>20000</v>
      </c>
      <c r="G34" s="6">
        <f>7754+N34</f>
        <v>9662</v>
      </c>
      <c r="H34" s="66">
        <f t="shared" ref="H34:H45" si="5">G34/F34</f>
        <v>0.48309999999999997</v>
      </c>
      <c r="I34" s="6">
        <v>5000</v>
      </c>
      <c r="J34" s="106">
        <v>624</v>
      </c>
      <c r="K34" s="107">
        <f t="shared" ref="K34:K44" si="6">J34/I34</f>
        <v>0.12479999999999999</v>
      </c>
      <c r="L34" s="108" t="s">
        <v>126</v>
      </c>
      <c r="M34" s="155" t="s">
        <v>113</v>
      </c>
      <c r="N34" s="5">
        <v>1908</v>
      </c>
      <c r="O34" s="109">
        <f>N34/I34</f>
        <v>0.38159999999999999</v>
      </c>
      <c r="P34" s="108" t="s">
        <v>126</v>
      </c>
      <c r="Q34" s="5" t="s">
        <v>184</v>
      </c>
      <c r="R34" s="110" t="s">
        <v>185</v>
      </c>
      <c r="S34" s="5" t="s">
        <v>186</v>
      </c>
    </row>
    <row r="35" spans="1:20" ht="39.5" customHeight="1" thickTop="1" thickBot="1" x14ac:dyDescent="0.4">
      <c r="A35" s="154"/>
      <c r="B35" s="154"/>
      <c r="C35" s="4" t="s">
        <v>66</v>
      </c>
      <c r="D35" s="5" t="s">
        <v>29</v>
      </c>
      <c r="E35" s="5" t="s">
        <v>25</v>
      </c>
      <c r="F35" s="42">
        <v>0.5</v>
      </c>
      <c r="G35" s="42">
        <v>0.92</v>
      </c>
      <c r="H35" s="111">
        <f t="shared" si="5"/>
        <v>1.84</v>
      </c>
      <c r="I35" s="42">
        <v>0.5</v>
      </c>
      <c r="J35" s="42">
        <v>0.92</v>
      </c>
      <c r="K35" s="112">
        <f t="shared" si="6"/>
        <v>1.84</v>
      </c>
      <c r="L35" s="108" t="s">
        <v>126</v>
      </c>
      <c r="M35" s="156"/>
      <c r="N35" s="35">
        <v>0.85</v>
      </c>
      <c r="O35" s="109">
        <f>N35/F35</f>
        <v>1.7</v>
      </c>
      <c r="P35" s="108" t="s">
        <v>126</v>
      </c>
      <c r="Q35" s="5" t="s">
        <v>249</v>
      </c>
      <c r="R35" s="110" t="s">
        <v>185</v>
      </c>
      <c r="S35" s="5" t="s">
        <v>187</v>
      </c>
    </row>
    <row r="36" spans="1:20" ht="50.5" customHeight="1" thickTop="1" thickBot="1" x14ac:dyDescent="0.4">
      <c r="A36" s="152" t="s">
        <v>67</v>
      </c>
      <c r="B36" s="152" t="s">
        <v>68</v>
      </c>
      <c r="C36" s="4" t="s">
        <v>69</v>
      </c>
      <c r="D36" s="5" t="s">
        <v>29</v>
      </c>
      <c r="E36" s="5">
        <v>12</v>
      </c>
      <c r="F36" s="6">
        <v>80</v>
      </c>
      <c r="G36" s="5">
        <f>22+N36</f>
        <v>28</v>
      </c>
      <c r="H36" s="66">
        <f t="shared" si="5"/>
        <v>0.35</v>
      </c>
      <c r="I36" s="6">
        <v>20</v>
      </c>
      <c r="J36" s="113">
        <v>5</v>
      </c>
      <c r="K36" s="66">
        <f t="shared" si="6"/>
        <v>0.25</v>
      </c>
      <c r="L36" s="108" t="s">
        <v>126</v>
      </c>
      <c r="M36" s="139" t="s">
        <v>113</v>
      </c>
      <c r="N36" s="2">
        <v>6</v>
      </c>
      <c r="O36" s="52">
        <f t="shared" ref="O36:O42" si="7">N36/I36</f>
        <v>0.3</v>
      </c>
      <c r="P36" s="36" t="s">
        <v>126</v>
      </c>
      <c r="Q36" s="5" t="s">
        <v>188</v>
      </c>
      <c r="R36" s="110" t="s">
        <v>189</v>
      </c>
      <c r="S36" s="2" t="s">
        <v>190</v>
      </c>
    </row>
    <row r="37" spans="1:20" ht="54.5" customHeight="1" thickTop="1" thickBot="1" x14ac:dyDescent="0.4">
      <c r="A37" s="153"/>
      <c r="B37" s="153"/>
      <c r="C37" s="29" t="s">
        <v>70</v>
      </c>
      <c r="D37" s="98" t="s">
        <v>29</v>
      </c>
      <c r="E37" s="98" t="s">
        <v>25</v>
      </c>
      <c r="F37" s="99">
        <v>5000</v>
      </c>
      <c r="G37" s="98">
        <f>1331+N37</f>
        <v>3145</v>
      </c>
      <c r="H37" s="100">
        <f t="shared" si="5"/>
        <v>0.629</v>
      </c>
      <c r="I37" s="99">
        <v>1250</v>
      </c>
      <c r="J37" s="9">
        <v>516</v>
      </c>
      <c r="K37" s="62">
        <f t="shared" si="6"/>
        <v>0.4128</v>
      </c>
      <c r="L37" s="101" t="s">
        <v>126</v>
      </c>
      <c r="M37" s="141"/>
      <c r="N37" s="2">
        <v>1814</v>
      </c>
      <c r="O37" s="52">
        <f t="shared" si="7"/>
        <v>1.4512</v>
      </c>
      <c r="P37" s="36" t="s">
        <v>126</v>
      </c>
      <c r="Q37" s="2" t="s">
        <v>191</v>
      </c>
      <c r="R37" s="102" t="s">
        <v>192</v>
      </c>
      <c r="S37" s="2" t="s">
        <v>193</v>
      </c>
    </row>
    <row r="38" spans="1:20" ht="49.5" customHeight="1" thickTop="1" thickBot="1" x14ac:dyDescent="0.4">
      <c r="A38" s="154"/>
      <c r="B38" s="154"/>
      <c r="C38" s="4" t="s">
        <v>71</v>
      </c>
      <c r="D38" s="5" t="s">
        <v>29</v>
      </c>
      <c r="E38" s="5" t="s">
        <v>25</v>
      </c>
      <c r="F38" s="6">
        <v>1000</v>
      </c>
      <c r="G38" s="5">
        <f>1538+N38</f>
        <v>1662</v>
      </c>
      <c r="H38" s="66">
        <f t="shared" si="5"/>
        <v>1.6619999999999999</v>
      </c>
      <c r="I38" s="6">
        <v>250</v>
      </c>
      <c r="J38" s="114">
        <v>14</v>
      </c>
      <c r="K38" s="115">
        <f t="shared" si="6"/>
        <v>5.6000000000000001E-2</v>
      </c>
      <c r="L38" s="108" t="s">
        <v>126</v>
      </c>
      <c r="M38" s="140"/>
      <c r="N38" s="2">
        <v>124</v>
      </c>
      <c r="O38" s="52">
        <f t="shared" si="7"/>
        <v>0.496</v>
      </c>
      <c r="P38" s="36" t="s">
        <v>126</v>
      </c>
      <c r="Q38" s="5" t="s">
        <v>250</v>
      </c>
      <c r="R38" s="110" t="s">
        <v>194</v>
      </c>
      <c r="S38" s="5" t="s">
        <v>195</v>
      </c>
    </row>
    <row r="39" spans="1:20" ht="45" customHeight="1" thickTop="1" thickBot="1" x14ac:dyDescent="0.4">
      <c r="A39" s="152" t="s">
        <v>72</v>
      </c>
      <c r="B39" s="7" t="s">
        <v>73</v>
      </c>
      <c r="C39" s="4" t="s">
        <v>74</v>
      </c>
      <c r="D39" s="2" t="s">
        <v>75</v>
      </c>
      <c r="E39" s="2">
        <v>300</v>
      </c>
      <c r="F39" s="8">
        <v>1200</v>
      </c>
      <c r="G39" s="2">
        <f>375+N39</f>
        <v>726</v>
      </c>
      <c r="H39" s="61">
        <f t="shared" si="5"/>
        <v>0.60499999999999998</v>
      </c>
      <c r="I39" s="8">
        <v>300</v>
      </c>
      <c r="J39" s="17">
        <v>34</v>
      </c>
      <c r="K39" s="59">
        <f t="shared" si="6"/>
        <v>0.11333333333333333</v>
      </c>
      <c r="L39" s="75" t="s">
        <v>128</v>
      </c>
      <c r="M39" s="139" t="s">
        <v>114</v>
      </c>
      <c r="N39" s="2">
        <v>351</v>
      </c>
      <c r="O39" s="52">
        <f t="shared" si="7"/>
        <v>1.17</v>
      </c>
      <c r="P39" s="36" t="s">
        <v>126</v>
      </c>
      <c r="Q39" s="2" t="s">
        <v>251</v>
      </c>
      <c r="R39" s="2" t="s">
        <v>212</v>
      </c>
      <c r="S39" s="2">
        <v>145000000</v>
      </c>
    </row>
    <row r="40" spans="1:20" ht="45" customHeight="1" thickTop="1" thickBot="1" x14ac:dyDescent="0.4">
      <c r="A40" s="153"/>
      <c r="B40" s="7" t="s">
        <v>76</v>
      </c>
      <c r="C40" s="29" t="s">
        <v>77</v>
      </c>
      <c r="D40" s="2" t="s">
        <v>75</v>
      </c>
      <c r="E40" s="5">
        <v>1</v>
      </c>
      <c r="F40" s="8">
        <v>20</v>
      </c>
      <c r="G40" s="2">
        <f>1+N40</f>
        <v>7</v>
      </c>
      <c r="H40" s="61">
        <f t="shared" si="5"/>
        <v>0.35</v>
      </c>
      <c r="I40" s="8">
        <v>5</v>
      </c>
      <c r="J40" s="13">
        <v>0</v>
      </c>
      <c r="K40" s="53">
        <f t="shared" si="6"/>
        <v>0</v>
      </c>
      <c r="L40" s="48" t="s">
        <v>128</v>
      </c>
      <c r="M40" s="140"/>
      <c r="N40" s="2">
        <v>6</v>
      </c>
      <c r="O40" s="52">
        <f t="shared" si="7"/>
        <v>1.2</v>
      </c>
      <c r="P40" s="36" t="s">
        <v>126</v>
      </c>
      <c r="Q40" s="2" t="s">
        <v>213</v>
      </c>
      <c r="R40" s="2" t="s">
        <v>214</v>
      </c>
      <c r="S40" s="2">
        <v>600000000</v>
      </c>
    </row>
    <row r="41" spans="1:20" ht="35.5" customHeight="1" thickTop="1" thickBot="1" x14ac:dyDescent="0.4">
      <c r="A41" s="153"/>
      <c r="B41" s="7" t="s">
        <v>78</v>
      </c>
      <c r="C41" s="4" t="s">
        <v>161</v>
      </c>
      <c r="D41" s="2" t="s">
        <v>29</v>
      </c>
      <c r="E41" s="2">
        <v>6</v>
      </c>
      <c r="F41" s="8">
        <v>20</v>
      </c>
      <c r="G41" s="2">
        <f>7+N41</f>
        <v>13</v>
      </c>
      <c r="H41" s="61">
        <f t="shared" si="5"/>
        <v>0.65</v>
      </c>
      <c r="I41" s="8">
        <v>5</v>
      </c>
      <c r="J41" s="17">
        <v>5</v>
      </c>
      <c r="K41" s="59">
        <f t="shared" si="6"/>
        <v>1</v>
      </c>
      <c r="L41" s="36" t="s">
        <v>126</v>
      </c>
      <c r="M41" s="139" t="s">
        <v>115</v>
      </c>
      <c r="N41" s="2">
        <v>6</v>
      </c>
      <c r="O41" s="52">
        <f t="shared" si="7"/>
        <v>1.2</v>
      </c>
      <c r="P41" s="36" t="s">
        <v>126</v>
      </c>
      <c r="Q41" s="2" t="s">
        <v>162</v>
      </c>
      <c r="R41" s="2" t="s">
        <v>156</v>
      </c>
      <c r="S41" s="2" t="s">
        <v>216</v>
      </c>
      <c r="T41" s="80"/>
    </row>
    <row r="42" spans="1:20" ht="40.5" customHeight="1" thickTop="1" thickBot="1" x14ac:dyDescent="0.4">
      <c r="A42" s="154"/>
      <c r="B42" s="7" t="s">
        <v>79</v>
      </c>
      <c r="C42" s="4" t="s">
        <v>157</v>
      </c>
      <c r="D42" s="2" t="s">
        <v>29</v>
      </c>
      <c r="E42" s="2">
        <v>4</v>
      </c>
      <c r="F42" s="8">
        <v>55</v>
      </c>
      <c r="G42" s="2">
        <f>29+N42</f>
        <v>43</v>
      </c>
      <c r="H42" s="61">
        <f t="shared" si="5"/>
        <v>0.78181818181818186</v>
      </c>
      <c r="I42" s="8">
        <v>15</v>
      </c>
      <c r="J42" s="13">
        <v>7</v>
      </c>
      <c r="K42" s="63">
        <f t="shared" si="6"/>
        <v>0.46666666666666667</v>
      </c>
      <c r="L42" s="36" t="s">
        <v>126</v>
      </c>
      <c r="M42" s="140"/>
      <c r="N42" s="2">
        <v>14</v>
      </c>
      <c r="O42" s="52">
        <f t="shared" si="7"/>
        <v>0.93333333333333335</v>
      </c>
      <c r="P42" s="36" t="s">
        <v>126</v>
      </c>
      <c r="Q42" s="2" t="s">
        <v>158</v>
      </c>
      <c r="R42" s="2" t="s">
        <v>159</v>
      </c>
      <c r="S42" s="2" t="s">
        <v>215</v>
      </c>
      <c r="T42" s="80"/>
    </row>
    <row r="43" spans="1:20" ht="41.5" customHeight="1" thickTop="1" thickBot="1" x14ac:dyDescent="0.4">
      <c r="A43" s="152" t="s">
        <v>80</v>
      </c>
      <c r="B43" s="152" t="s">
        <v>81</v>
      </c>
      <c r="C43" s="29" t="s">
        <v>82</v>
      </c>
      <c r="D43" s="5" t="s">
        <v>29</v>
      </c>
      <c r="E43" s="5" t="s">
        <v>25</v>
      </c>
      <c r="F43" s="42">
        <v>0.6</v>
      </c>
      <c r="G43" s="35">
        <v>0.4</v>
      </c>
      <c r="H43" s="66">
        <f t="shared" si="5"/>
        <v>0.66666666666666674</v>
      </c>
      <c r="I43" s="25">
        <v>0.5</v>
      </c>
      <c r="J43" s="40">
        <v>0.13</v>
      </c>
      <c r="K43" s="60">
        <f t="shared" si="6"/>
        <v>0.26</v>
      </c>
      <c r="L43" s="36" t="s">
        <v>126</v>
      </c>
      <c r="M43" s="139" t="s">
        <v>116</v>
      </c>
      <c r="N43" s="37">
        <v>0.4</v>
      </c>
      <c r="O43" s="52">
        <v>0.8</v>
      </c>
      <c r="P43" s="36" t="s">
        <v>126</v>
      </c>
      <c r="Q43" s="2" t="s">
        <v>151</v>
      </c>
      <c r="R43" s="2" t="s">
        <v>160</v>
      </c>
      <c r="S43" s="2">
        <v>62285000</v>
      </c>
      <c r="T43" s="80"/>
    </row>
    <row r="44" spans="1:20" ht="49" customHeight="1" thickTop="1" thickBot="1" x14ac:dyDescent="0.4">
      <c r="A44" s="153"/>
      <c r="B44" s="153"/>
      <c r="C44" s="4" t="s">
        <v>83</v>
      </c>
      <c r="D44" s="5" t="s">
        <v>29</v>
      </c>
      <c r="E44" s="5" t="s">
        <v>25</v>
      </c>
      <c r="F44" s="42">
        <v>0.5</v>
      </c>
      <c r="G44" s="35">
        <v>0.36699999999999999</v>
      </c>
      <c r="H44" s="61">
        <f t="shared" si="5"/>
        <v>0.73399999999999999</v>
      </c>
      <c r="I44" s="41">
        <v>0.3</v>
      </c>
      <c r="J44" s="37">
        <v>0.36699999999999999</v>
      </c>
      <c r="K44" s="61">
        <f t="shared" si="6"/>
        <v>1.2233333333333334</v>
      </c>
      <c r="L44" s="36" t="s">
        <v>126</v>
      </c>
      <c r="M44" s="141"/>
      <c r="N44" s="35">
        <v>0.15</v>
      </c>
      <c r="O44" s="52">
        <v>0.5</v>
      </c>
      <c r="P44" s="36" t="s">
        <v>126</v>
      </c>
      <c r="Q44" s="2" t="s">
        <v>152</v>
      </c>
      <c r="R44" s="2" t="s">
        <v>153</v>
      </c>
      <c r="S44" s="5">
        <v>375479000</v>
      </c>
    </row>
    <row r="45" spans="1:20" ht="46" customHeight="1" thickTop="1" thickBot="1" x14ac:dyDescent="0.4">
      <c r="A45" s="154"/>
      <c r="B45" s="154"/>
      <c r="C45" s="4" t="s">
        <v>84</v>
      </c>
      <c r="D45" s="2" t="s">
        <v>29</v>
      </c>
      <c r="E45" s="2" t="s">
        <v>25</v>
      </c>
      <c r="F45" s="41">
        <v>0.08</v>
      </c>
      <c r="G45" s="37">
        <v>0.01</v>
      </c>
      <c r="H45" s="61">
        <f t="shared" si="5"/>
        <v>0.125</v>
      </c>
      <c r="I45" s="41">
        <v>0.02</v>
      </c>
      <c r="J45" s="38">
        <v>0</v>
      </c>
      <c r="K45" s="53">
        <v>0</v>
      </c>
      <c r="L45" s="36" t="s">
        <v>126</v>
      </c>
      <c r="M45" s="140"/>
      <c r="N45" s="37">
        <v>0.01</v>
      </c>
      <c r="O45" s="52">
        <v>0.5</v>
      </c>
      <c r="P45" s="36" t="s">
        <v>126</v>
      </c>
      <c r="Q45" s="2" t="s">
        <v>154</v>
      </c>
      <c r="R45" s="2" t="s">
        <v>155</v>
      </c>
      <c r="S45" s="2">
        <v>5342400</v>
      </c>
      <c r="T45" s="80"/>
    </row>
    <row r="46" spans="1:20" ht="73.5" customHeight="1" thickTop="1" thickBot="1" x14ac:dyDescent="0.4">
      <c r="A46" s="3" t="s">
        <v>85</v>
      </c>
      <c r="B46" s="7" t="s">
        <v>86</v>
      </c>
      <c r="C46" s="7" t="s">
        <v>87</v>
      </c>
      <c r="D46" s="2" t="s">
        <v>88</v>
      </c>
      <c r="E46" s="2" t="s">
        <v>25</v>
      </c>
      <c r="F46" s="18">
        <v>2</v>
      </c>
      <c r="G46" s="2">
        <v>0</v>
      </c>
      <c r="H46" s="61">
        <v>0</v>
      </c>
      <c r="I46" s="18">
        <v>1</v>
      </c>
      <c r="J46" s="34">
        <v>0</v>
      </c>
      <c r="K46" s="60">
        <v>0</v>
      </c>
      <c r="L46" s="46" t="s">
        <v>127</v>
      </c>
      <c r="M46" s="17" t="s">
        <v>117</v>
      </c>
      <c r="N46" s="22" t="s">
        <v>17</v>
      </c>
      <c r="O46" s="22" t="s">
        <v>17</v>
      </c>
      <c r="P46" s="22" t="s">
        <v>17</v>
      </c>
      <c r="Q46" s="22" t="s">
        <v>17</v>
      </c>
      <c r="R46" s="22" t="s">
        <v>17</v>
      </c>
      <c r="S46" s="22" t="s">
        <v>17</v>
      </c>
    </row>
    <row r="47" spans="1:20" ht="49.5" customHeight="1" thickTop="1" thickBot="1" x14ac:dyDescent="0.4">
      <c r="A47" s="152" t="s">
        <v>89</v>
      </c>
      <c r="B47" s="157" t="s">
        <v>90</v>
      </c>
      <c r="C47" s="177" t="s">
        <v>91</v>
      </c>
      <c r="D47" s="15" t="s">
        <v>6</v>
      </c>
      <c r="E47" s="15" t="s">
        <v>25</v>
      </c>
      <c r="F47" s="15">
        <v>12</v>
      </c>
      <c r="G47" s="15">
        <f>3+N47</f>
        <v>6</v>
      </c>
      <c r="H47" s="43">
        <f>G47/F47</f>
        <v>0.5</v>
      </c>
      <c r="I47" s="15">
        <v>3</v>
      </c>
      <c r="J47" s="44">
        <v>0</v>
      </c>
      <c r="K47" s="45">
        <f>J47/I47</f>
        <v>0</v>
      </c>
      <c r="L47" s="36" t="s">
        <v>126</v>
      </c>
      <c r="M47" s="147" t="s">
        <v>113</v>
      </c>
      <c r="N47" s="15">
        <v>3</v>
      </c>
      <c r="O47" s="93">
        <f>N47/I47</f>
        <v>1</v>
      </c>
      <c r="P47" s="36" t="s">
        <v>126</v>
      </c>
      <c r="Q47" s="2" t="s">
        <v>208</v>
      </c>
      <c r="R47" s="2" t="s">
        <v>209</v>
      </c>
      <c r="S47" s="2">
        <v>42240000</v>
      </c>
    </row>
    <row r="48" spans="1:20" ht="43" customHeight="1" thickTop="1" thickBot="1" x14ac:dyDescent="0.4">
      <c r="A48" s="153"/>
      <c r="B48" s="165"/>
      <c r="C48" s="29" t="s">
        <v>92</v>
      </c>
      <c r="D48" s="2" t="s">
        <v>44</v>
      </c>
      <c r="E48" s="2" t="s">
        <v>25</v>
      </c>
      <c r="F48" s="2">
        <v>2</v>
      </c>
      <c r="G48" s="2">
        <f>1+N48</f>
        <v>2</v>
      </c>
      <c r="H48" s="61">
        <f>G48/F48</f>
        <v>1</v>
      </c>
      <c r="I48" s="2">
        <v>1</v>
      </c>
      <c r="J48" s="9">
        <v>0</v>
      </c>
      <c r="K48" s="62">
        <f>J48/I48</f>
        <v>0</v>
      </c>
      <c r="L48" s="108" t="s">
        <v>126</v>
      </c>
      <c r="M48" s="148"/>
      <c r="N48" s="2">
        <v>1</v>
      </c>
      <c r="O48" s="52">
        <f>N48/I48</f>
        <v>1</v>
      </c>
      <c r="P48" s="36" t="s">
        <v>126</v>
      </c>
      <c r="Q48" s="2" t="s">
        <v>206</v>
      </c>
      <c r="R48" s="2" t="s">
        <v>207</v>
      </c>
      <c r="S48" s="2">
        <v>14080000</v>
      </c>
    </row>
    <row r="49" spans="1:19" ht="39.5" customHeight="1" thickTop="1" thickBot="1" x14ac:dyDescent="0.4">
      <c r="A49" s="153"/>
      <c r="B49" s="165"/>
      <c r="C49" s="29" t="s">
        <v>93</v>
      </c>
      <c r="D49" s="2" t="s">
        <v>46</v>
      </c>
      <c r="E49" s="2" t="s">
        <v>25</v>
      </c>
      <c r="F49" s="2">
        <v>2</v>
      </c>
      <c r="G49" s="2">
        <f>1+N49</f>
        <v>2</v>
      </c>
      <c r="H49" s="61">
        <f>G49/F49</f>
        <v>1</v>
      </c>
      <c r="I49" s="2">
        <v>1</v>
      </c>
      <c r="J49" s="34">
        <v>0</v>
      </c>
      <c r="K49" s="64">
        <f>J49/I49</f>
        <v>0</v>
      </c>
      <c r="L49" s="36" t="s">
        <v>126</v>
      </c>
      <c r="M49" s="148"/>
      <c r="N49" s="2">
        <v>1</v>
      </c>
      <c r="O49" s="52">
        <f>N49/I49</f>
        <v>1</v>
      </c>
      <c r="P49" s="36" t="s">
        <v>126</v>
      </c>
      <c r="Q49" s="2" t="s">
        <v>210</v>
      </c>
      <c r="R49" s="2" t="s">
        <v>207</v>
      </c>
      <c r="S49" s="2">
        <v>14080000</v>
      </c>
    </row>
    <row r="50" spans="1:19" ht="34" thickTop="1" thickBot="1" x14ac:dyDescent="0.4">
      <c r="A50" s="153"/>
      <c r="B50" s="165"/>
      <c r="C50" s="21" t="s">
        <v>94</v>
      </c>
      <c r="D50" s="22" t="s">
        <v>48</v>
      </c>
      <c r="E50" s="22" t="s">
        <v>25</v>
      </c>
      <c r="F50" s="22">
        <v>2</v>
      </c>
      <c r="G50" s="22" t="s">
        <v>17</v>
      </c>
      <c r="H50" s="22" t="s">
        <v>17</v>
      </c>
      <c r="I50" s="22" t="s">
        <v>17</v>
      </c>
      <c r="J50" s="22" t="s">
        <v>17</v>
      </c>
      <c r="K50" s="22" t="s">
        <v>17</v>
      </c>
      <c r="L50" s="22" t="s">
        <v>17</v>
      </c>
      <c r="M50" s="148"/>
      <c r="N50" s="22" t="s">
        <v>17</v>
      </c>
      <c r="O50" s="22" t="s">
        <v>17</v>
      </c>
      <c r="P50" s="22" t="s">
        <v>17</v>
      </c>
      <c r="Q50" s="22" t="s">
        <v>17</v>
      </c>
      <c r="R50" s="22" t="s">
        <v>17</v>
      </c>
      <c r="S50" s="22" t="s">
        <v>17</v>
      </c>
    </row>
    <row r="51" spans="1:19" ht="34" thickTop="1" thickBot="1" x14ac:dyDescent="0.4">
      <c r="A51" s="153"/>
      <c r="B51" s="165"/>
      <c r="C51" s="21" t="s">
        <v>95</v>
      </c>
      <c r="D51" s="22" t="s">
        <v>50</v>
      </c>
      <c r="E51" s="22" t="s">
        <v>25</v>
      </c>
      <c r="F51" s="22">
        <v>2</v>
      </c>
      <c r="G51" s="22" t="s">
        <v>17</v>
      </c>
      <c r="H51" s="22" t="s">
        <v>17</v>
      </c>
      <c r="I51" s="22" t="s">
        <v>17</v>
      </c>
      <c r="J51" s="22" t="s">
        <v>17</v>
      </c>
      <c r="K51" s="22" t="s">
        <v>17</v>
      </c>
      <c r="L51" s="22" t="s">
        <v>17</v>
      </c>
      <c r="M51" s="148"/>
      <c r="N51" s="22" t="s">
        <v>17</v>
      </c>
      <c r="O51" s="22" t="s">
        <v>17</v>
      </c>
      <c r="P51" s="22" t="s">
        <v>17</v>
      </c>
      <c r="Q51" s="22" t="s">
        <v>17</v>
      </c>
      <c r="R51" s="22" t="s">
        <v>17</v>
      </c>
      <c r="S51" s="22" t="s">
        <v>17</v>
      </c>
    </row>
    <row r="52" spans="1:19" ht="34" thickTop="1" thickBot="1" x14ac:dyDescent="0.4">
      <c r="A52" s="153"/>
      <c r="B52" s="165"/>
      <c r="C52" s="21" t="s">
        <v>96</v>
      </c>
      <c r="D52" s="22" t="s">
        <v>52</v>
      </c>
      <c r="E52" s="22" t="s">
        <v>25</v>
      </c>
      <c r="F52" s="22">
        <v>2</v>
      </c>
      <c r="G52" s="22" t="s">
        <v>17</v>
      </c>
      <c r="H52" s="22" t="s">
        <v>17</v>
      </c>
      <c r="I52" s="22" t="s">
        <v>17</v>
      </c>
      <c r="J52" s="22" t="s">
        <v>17</v>
      </c>
      <c r="K52" s="22" t="s">
        <v>17</v>
      </c>
      <c r="L52" s="22" t="s">
        <v>17</v>
      </c>
      <c r="M52" s="148"/>
      <c r="N52" s="22" t="s">
        <v>17</v>
      </c>
      <c r="O52" s="22" t="s">
        <v>17</v>
      </c>
      <c r="P52" s="22" t="s">
        <v>17</v>
      </c>
      <c r="Q52" s="22" t="s">
        <v>17</v>
      </c>
      <c r="R52" s="22" t="s">
        <v>17</v>
      </c>
      <c r="S52" s="22" t="s">
        <v>17</v>
      </c>
    </row>
    <row r="53" spans="1:19" ht="50.5" customHeight="1" thickTop="1" thickBot="1" x14ac:dyDescent="0.4">
      <c r="A53" s="153"/>
      <c r="B53" s="165"/>
      <c r="C53" s="29" t="s">
        <v>97</v>
      </c>
      <c r="D53" s="2" t="s">
        <v>54</v>
      </c>
      <c r="E53" s="2" t="s">
        <v>25</v>
      </c>
      <c r="F53" s="2">
        <v>2</v>
      </c>
      <c r="G53" s="2">
        <v>1</v>
      </c>
      <c r="H53" s="61">
        <f>G53/F53</f>
        <v>0.5</v>
      </c>
      <c r="I53" s="2">
        <v>1</v>
      </c>
      <c r="J53" s="17">
        <v>0</v>
      </c>
      <c r="K53" s="60">
        <f>J53/I53</f>
        <v>0</v>
      </c>
      <c r="L53" s="36" t="s">
        <v>126</v>
      </c>
      <c r="M53" s="149"/>
      <c r="N53" s="2">
        <v>1</v>
      </c>
      <c r="O53" s="52">
        <f>N53/I53</f>
        <v>1</v>
      </c>
      <c r="P53" s="36" t="s">
        <v>126</v>
      </c>
      <c r="Q53" s="2" t="s">
        <v>211</v>
      </c>
      <c r="R53" s="2" t="s">
        <v>207</v>
      </c>
      <c r="S53" s="2">
        <v>14080000</v>
      </c>
    </row>
    <row r="54" spans="1:19" ht="34" thickTop="1" thickBot="1" x14ac:dyDescent="0.4">
      <c r="A54" s="153"/>
      <c r="B54" s="165"/>
      <c r="C54" s="23" t="s">
        <v>98</v>
      </c>
      <c r="D54" s="24" t="s">
        <v>6</v>
      </c>
      <c r="E54" s="24" t="s">
        <v>25</v>
      </c>
      <c r="F54" s="24">
        <v>20</v>
      </c>
      <c r="G54" s="24" t="s">
        <v>17</v>
      </c>
      <c r="H54" s="24" t="s">
        <v>17</v>
      </c>
      <c r="I54" s="24" t="s">
        <v>17</v>
      </c>
      <c r="J54" s="24" t="s">
        <v>17</v>
      </c>
      <c r="K54" s="24" t="s">
        <v>17</v>
      </c>
      <c r="L54" s="24" t="s">
        <v>17</v>
      </c>
      <c r="M54" s="147" t="s">
        <v>113</v>
      </c>
      <c r="N54" s="24" t="s">
        <v>17</v>
      </c>
      <c r="O54" s="24" t="s">
        <v>17</v>
      </c>
      <c r="P54" s="24" t="s">
        <v>17</v>
      </c>
      <c r="Q54" s="24" t="s">
        <v>17</v>
      </c>
      <c r="R54" s="24" t="s">
        <v>17</v>
      </c>
      <c r="S54" s="24" t="s">
        <v>17</v>
      </c>
    </row>
    <row r="55" spans="1:19" ht="34" thickTop="1" thickBot="1" x14ac:dyDescent="0.4">
      <c r="A55" s="153"/>
      <c r="B55" s="165"/>
      <c r="C55" s="21" t="s">
        <v>99</v>
      </c>
      <c r="D55" s="22" t="s">
        <v>44</v>
      </c>
      <c r="E55" s="22" t="s">
        <v>25</v>
      </c>
      <c r="F55" s="22">
        <v>3</v>
      </c>
      <c r="G55" s="22" t="s">
        <v>17</v>
      </c>
      <c r="H55" s="22" t="s">
        <v>17</v>
      </c>
      <c r="I55" s="22" t="s">
        <v>17</v>
      </c>
      <c r="J55" s="22" t="s">
        <v>17</v>
      </c>
      <c r="K55" s="22" t="s">
        <v>17</v>
      </c>
      <c r="L55" s="22" t="s">
        <v>17</v>
      </c>
      <c r="M55" s="148"/>
      <c r="N55" s="22" t="s">
        <v>17</v>
      </c>
      <c r="O55" s="22" t="s">
        <v>17</v>
      </c>
      <c r="P55" s="22" t="s">
        <v>17</v>
      </c>
      <c r="Q55" s="22" t="s">
        <v>17</v>
      </c>
      <c r="R55" s="22" t="s">
        <v>17</v>
      </c>
      <c r="S55" s="22" t="s">
        <v>17</v>
      </c>
    </row>
    <row r="56" spans="1:19" ht="34" thickTop="1" thickBot="1" x14ac:dyDescent="0.4">
      <c r="A56" s="153"/>
      <c r="B56" s="165"/>
      <c r="C56" s="21" t="s">
        <v>100</v>
      </c>
      <c r="D56" s="22" t="s">
        <v>46</v>
      </c>
      <c r="E56" s="22" t="s">
        <v>25</v>
      </c>
      <c r="F56" s="22">
        <v>2</v>
      </c>
      <c r="G56" s="22" t="s">
        <v>17</v>
      </c>
      <c r="H56" s="22" t="s">
        <v>17</v>
      </c>
      <c r="I56" s="22" t="s">
        <v>17</v>
      </c>
      <c r="J56" s="22" t="s">
        <v>17</v>
      </c>
      <c r="K56" s="22" t="s">
        <v>17</v>
      </c>
      <c r="L56" s="22" t="s">
        <v>17</v>
      </c>
      <c r="M56" s="148"/>
      <c r="N56" s="22" t="s">
        <v>17</v>
      </c>
      <c r="O56" s="22" t="s">
        <v>17</v>
      </c>
      <c r="P56" s="22" t="s">
        <v>17</v>
      </c>
      <c r="Q56" s="22" t="s">
        <v>17</v>
      </c>
      <c r="R56" s="22" t="s">
        <v>17</v>
      </c>
      <c r="S56" s="22" t="s">
        <v>17</v>
      </c>
    </row>
    <row r="57" spans="1:19" ht="34" thickTop="1" thickBot="1" x14ac:dyDescent="0.4">
      <c r="A57" s="153"/>
      <c r="B57" s="165"/>
      <c r="C57" s="21" t="s">
        <v>101</v>
      </c>
      <c r="D57" s="22" t="s">
        <v>48</v>
      </c>
      <c r="E57" s="22" t="s">
        <v>25</v>
      </c>
      <c r="F57" s="22">
        <v>4</v>
      </c>
      <c r="G57" s="22" t="s">
        <v>17</v>
      </c>
      <c r="H57" s="22" t="s">
        <v>17</v>
      </c>
      <c r="I57" s="22" t="s">
        <v>17</v>
      </c>
      <c r="J57" s="22" t="s">
        <v>17</v>
      </c>
      <c r="K57" s="22" t="s">
        <v>17</v>
      </c>
      <c r="L57" s="22" t="s">
        <v>17</v>
      </c>
      <c r="M57" s="148"/>
      <c r="N57" s="22" t="s">
        <v>17</v>
      </c>
      <c r="O57" s="22" t="s">
        <v>17</v>
      </c>
      <c r="P57" s="22" t="s">
        <v>17</v>
      </c>
      <c r="Q57" s="22" t="s">
        <v>17</v>
      </c>
      <c r="R57" s="22" t="s">
        <v>17</v>
      </c>
      <c r="S57" s="22" t="s">
        <v>17</v>
      </c>
    </row>
    <row r="58" spans="1:19" ht="34" thickTop="1" thickBot="1" x14ac:dyDescent="0.4">
      <c r="A58" s="153"/>
      <c r="B58" s="165"/>
      <c r="C58" s="21" t="s">
        <v>102</v>
      </c>
      <c r="D58" s="22" t="s">
        <v>50</v>
      </c>
      <c r="E58" s="22" t="s">
        <v>25</v>
      </c>
      <c r="F58" s="22">
        <v>4</v>
      </c>
      <c r="G58" s="22" t="s">
        <v>17</v>
      </c>
      <c r="H58" s="22" t="s">
        <v>17</v>
      </c>
      <c r="I58" s="22" t="s">
        <v>17</v>
      </c>
      <c r="J58" s="22" t="s">
        <v>17</v>
      </c>
      <c r="K58" s="22" t="s">
        <v>17</v>
      </c>
      <c r="L58" s="22" t="s">
        <v>17</v>
      </c>
      <c r="M58" s="148"/>
      <c r="N58" s="22" t="s">
        <v>17</v>
      </c>
      <c r="O58" s="22" t="s">
        <v>17</v>
      </c>
      <c r="P58" s="22" t="s">
        <v>17</v>
      </c>
      <c r="Q58" s="22" t="s">
        <v>17</v>
      </c>
      <c r="R58" s="22" t="s">
        <v>17</v>
      </c>
      <c r="S58" s="22" t="s">
        <v>17</v>
      </c>
    </row>
    <row r="59" spans="1:19" ht="34" thickTop="1" thickBot="1" x14ac:dyDescent="0.4">
      <c r="A59" s="153"/>
      <c r="B59" s="165"/>
      <c r="C59" s="21" t="s">
        <v>103</v>
      </c>
      <c r="D59" s="22" t="s">
        <v>52</v>
      </c>
      <c r="E59" s="22" t="s">
        <v>25</v>
      </c>
      <c r="F59" s="22">
        <v>4</v>
      </c>
      <c r="G59" s="22" t="s">
        <v>17</v>
      </c>
      <c r="H59" s="22" t="s">
        <v>17</v>
      </c>
      <c r="I59" s="22" t="s">
        <v>17</v>
      </c>
      <c r="J59" s="22" t="s">
        <v>17</v>
      </c>
      <c r="K59" s="22" t="s">
        <v>17</v>
      </c>
      <c r="L59" s="22" t="s">
        <v>17</v>
      </c>
      <c r="M59" s="148"/>
      <c r="N59" s="22" t="s">
        <v>17</v>
      </c>
      <c r="O59" s="22" t="s">
        <v>17</v>
      </c>
      <c r="P59" s="22" t="s">
        <v>17</v>
      </c>
      <c r="Q59" s="22" t="s">
        <v>17</v>
      </c>
      <c r="R59" s="22" t="s">
        <v>17</v>
      </c>
      <c r="S59" s="22" t="s">
        <v>17</v>
      </c>
    </row>
    <row r="60" spans="1:19" ht="34" thickTop="1" thickBot="1" x14ac:dyDescent="0.4">
      <c r="A60" s="153"/>
      <c r="B60" s="165"/>
      <c r="C60" s="21" t="s">
        <v>104</v>
      </c>
      <c r="D60" s="22" t="s">
        <v>54</v>
      </c>
      <c r="E60" s="22" t="s">
        <v>25</v>
      </c>
      <c r="F60" s="22">
        <v>3</v>
      </c>
      <c r="G60" s="22" t="s">
        <v>17</v>
      </c>
      <c r="H60" s="22" t="s">
        <v>17</v>
      </c>
      <c r="I60" s="22" t="s">
        <v>17</v>
      </c>
      <c r="J60" s="22" t="s">
        <v>17</v>
      </c>
      <c r="K60" s="22" t="s">
        <v>17</v>
      </c>
      <c r="L60" s="22" t="s">
        <v>17</v>
      </c>
      <c r="M60" s="149"/>
      <c r="N60" s="22" t="s">
        <v>17</v>
      </c>
      <c r="O60" s="22" t="s">
        <v>17</v>
      </c>
      <c r="P60" s="22" t="s">
        <v>17</v>
      </c>
      <c r="Q60" s="22" t="s">
        <v>17</v>
      </c>
      <c r="R60" s="22" t="s">
        <v>17</v>
      </c>
      <c r="S60" s="22" t="s">
        <v>17</v>
      </c>
    </row>
    <row r="61" spans="1:19" ht="64" customHeight="1" thickTop="1" thickBot="1" x14ac:dyDescent="0.4">
      <c r="A61" s="154"/>
      <c r="B61" s="151"/>
      <c r="C61" s="117" t="s">
        <v>105</v>
      </c>
      <c r="D61" s="118" t="s">
        <v>29</v>
      </c>
      <c r="E61" s="118" t="s">
        <v>25</v>
      </c>
      <c r="F61" s="118">
        <v>10</v>
      </c>
      <c r="G61" s="118">
        <f>5+J61</f>
        <v>5</v>
      </c>
      <c r="H61" s="119">
        <f>G61/F61</f>
        <v>0.5</v>
      </c>
      <c r="I61" s="118">
        <v>5</v>
      </c>
      <c r="J61" s="114">
        <v>0</v>
      </c>
      <c r="K61" s="120">
        <v>0</v>
      </c>
      <c r="L61" s="108" t="s">
        <v>126</v>
      </c>
      <c r="M61" s="19" t="s">
        <v>113</v>
      </c>
      <c r="N61" s="2">
        <v>0</v>
      </c>
      <c r="O61" s="52">
        <f>N61/I61</f>
        <v>0</v>
      </c>
      <c r="P61" s="36" t="s">
        <v>126</v>
      </c>
      <c r="Q61" s="2" t="s">
        <v>203</v>
      </c>
      <c r="R61" s="2" t="s">
        <v>204</v>
      </c>
      <c r="S61" s="2" t="s">
        <v>205</v>
      </c>
    </row>
    <row r="62" spans="1:19" ht="48" customHeight="1" thickTop="1" thickBot="1" x14ac:dyDescent="0.4">
      <c r="A62" s="145" t="s">
        <v>118</v>
      </c>
      <c r="B62" s="29" t="s">
        <v>119</v>
      </c>
      <c r="C62" s="26" t="s">
        <v>120</v>
      </c>
      <c r="D62" s="11" t="s">
        <v>29</v>
      </c>
      <c r="E62" s="17" t="s">
        <v>25</v>
      </c>
      <c r="F62" s="31">
        <v>132000</v>
      </c>
      <c r="G62" s="31">
        <v>17903</v>
      </c>
      <c r="H62" s="59">
        <f>G62/F62</f>
        <v>0.13562878787878788</v>
      </c>
      <c r="I62" s="32">
        <v>44000</v>
      </c>
      <c r="J62" s="31">
        <v>17903</v>
      </c>
      <c r="K62" s="64">
        <f>J62/I62</f>
        <v>0.40688636363636366</v>
      </c>
      <c r="L62" s="101" t="s">
        <v>126</v>
      </c>
      <c r="M62" s="139" t="s">
        <v>113</v>
      </c>
      <c r="N62" s="2">
        <v>0</v>
      </c>
      <c r="O62" s="52">
        <f>N62/I62</f>
        <v>0</v>
      </c>
      <c r="P62" s="36" t="s">
        <v>126</v>
      </c>
      <c r="Q62" s="2" t="s">
        <v>196</v>
      </c>
      <c r="R62" s="98" t="s">
        <v>198</v>
      </c>
      <c r="S62" s="98" t="s">
        <v>197</v>
      </c>
    </row>
    <row r="63" spans="1:19" ht="58.5" customHeight="1" thickTop="1" thickBot="1" x14ac:dyDescent="0.4">
      <c r="A63" s="146"/>
      <c r="B63" s="30" t="s">
        <v>121</v>
      </c>
      <c r="C63" s="170" t="s">
        <v>122</v>
      </c>
      <c r="D63" s="118" t="s">
        <v>29</v>
      </c>
      <c r="E63" s="171" t="s">
        <v>25</v>
      </c>
      <c r="F63" s="172">
        <v>31558</v>
      </c>
      <c r="G63" s="173">
        <v>4492</v>
      </c>
      <c r="H63" s="174">
        <f>G63/F63</f>
        <v>0.14234108625388175</v>
      </c>
      <c r="I63" s="175">
        <v>9233</v>
      </c>
      <c r="J63" s="172">
        <v>4492</v>
      </c>
      <c r="K63" s="176">
        <f>J63/I63</f>
        <v>0.48651575869164954</v>
      </c>
      <c r="L63" s="108" t="s">
        <v>126</v>
      </c>
      <c r="M63" s="141"/>
      <c r="N63" s="2">
        <v>5761</v>
      </c>
      <c r="O63" s="52">
        <f>N63/I63</f>
        <v>0.62395754359363154</v>
      </c>
      <c r="P63" s="36" t="s">
        <v>126</v>
      </c>
      <c r="Q63" s="2" t="s">
        <v>199</v>
      </c>
      <c r="R63" s="81" t="s">
        <v>185</v>
      </c>
      <c r="S63" s="5" t="s">
        <v>186</v>
      </c>
    </row>
    <row r="64" spans="1:19" ht="43" customHeight="1" thickTop="1" thickBot="1" x14ac:dyDescent="0.4">
      <c r="A64" s="146"/>
      <c r="B64" s="28" t="s">
        <v>123</v>
      </c>
      <c r="C64" s="26" t="s">
        <v>124</v>
      </c>
      <c r="D64" s="11" t="s">
        <v>29</v>
      </c>
      <c r="E64" s="17" t="s">
        <v>25</v>
      </c>
      <c r="F64" s="33">
        <v>33000</v>
      </c>
      <c r="G64" s="27">
        <v>17172</v>
      </c>
      <c r="H64" s="68">
        <f>G64/F64</f>
        <v>0.52036363636363636</v>
      </c>
      <c r="I64" s="31">
        <v>10000</v>
      </c>
      <c r="J64" s="31">
        <v>17172</v>
      </c>
      <c r="K64" s="65">
        <f>J64/I64</f>
        <v>1.7172000000000001</v>
      </c>
      <c r="L64" s="101" t="s">
        <v>126</v>
      </c>
      <c r="M64" s="141"/>
      <c r="N64" s="2">
        <v>20643</v>
      </c>
      <c r="O64" s="52">
        <f>N64/I64</f>
        <v>2.0642999999999998</v>
      </c>
      <c r="P64" s="36" t="s">
        <v>126</v>
      </c>
      <c r="Q64" s="2" t="s">
        <v>200</v>
      </c>
      <c r="R64" s="81" t="s">
        <v>201</v>
      </c>
      <c r="S64" s="2" t="s">
        <v>202</v>
      </c>
    </row>
    <row r="65" spans="5:5" ht="11.5" thickTop="1" x14ac:dyDescent="0.35"/>
    <row r="66" spans="5:5" x14ac:dyDescent="0.35">
      <c r="E66" s="1"/>
    </row>
  </sheetData>
  <sheetProtection formatCells="0" formatColumns="0" formatRows="0" insertColumns="0" insertRows="0" insertHyperlinks="0" deleteColumns="0" deleteRows="0" sort="0" autoFilter="0" pivotTables="0"/>
  <autoFilter ref="F10:M64" xr:uid="{AC7284BF-343F-4692-A176-5D1BDED2FA12}"/>
  <mergeCells count="40">
    <mergeCell ref="J9:L9"/>
    <mergeCell ref="M9:M10"/>
    <mergeCell ref="N9:S9"/>
    <mergeCell ref="A9:A10"/>
    <mergeCell ref="B9:B10"/>
    <mergeCell ref="C9:C10"/>
    <mergeCell ref="D9:D10"/>
    <mergeCell ref="E9:E10"/>
    <mergeCell ref="F9:H9"/>
    <mergeCell ref="A43:A45"/>
    <mergeCell ref="B43:B45"/>
    <mergeCell ref="M43:M45"/>
    <mergeCell ref="A47:A61"/>
    <mergeCell ref="B47:B61"/>
    <mergeCell ref="M47:M53"/>
    <mergeCell ref="M54:M60"/>
    <mergeCell ref="A62:A64"/>
    <mergeCell ref="M62:M64"/>
    <mergeCell ref="A36:A38"/>
    <mergeCell ref="B36:B38"/>
    <mergeCell ref="M36:M38"/>
    <mergeCell ref="A39:A42"/>
    <mergeCell ref="M39:M40"/>
    <mergeCell ref="M41:M42"/>
    <mergeCell ref="A1:S5"/>
    <mergeCell ref="M11:M12"/>
    <mergeCell ref="A15:A17"/>
    <mergeCell ref="A34:A35"/>
    <mergeCell ref="B34:B35"/>
    <mergeCell ref="M34:M35"/>
    <mergeCell ref="A19:A33"/>
    <mergeCell ref="B19:B32"/>
    <mergeCell ref="M19:M25"/>
    <mergeCell ref="M26:M32"/>
    <mergeCell ref="A11:A12"/>
    <mergeCell ref="B11:B12"/>
    <mergeCell ref="A7:S7"/>
    <mergeCell ref="A8:S8"/>
    <mergeCell ref="A6:S6"/>
    <mergeCell ref="I9:I10"/>
  </mergeCells>
  <hyperlinks>
    <hyperlink ref="R34" r:id="rId1" xr:uid="{799E6769-013A-4066-9816-65809A3D0776}"/>
    <hyperlink ref="R35" r:id="rId2" xr:uid="{FDC2DF71-4541-4BE1-98E8-4B87663FFF53}"/>
    <hyperlink ref="R36" r:id="rId3" xr:uid="{390D93FF-B6AC-45C5-8EFD-034F0A8A104A}"/>
    <hyperlink ref="R37" r:id="rId4" xr:uid="{FF0B5BF0-C5DD-45B3-B29F-F9067CC9A636}"/>
    <hyperlink ref="R38" r:id="rId5" xr:uid="{229099A4-E59B-4950-840C-F9F88D4E746C}"/>
    <hyperlink ref="R63" r:id="rId6" xr:uid="{2EA39D48-816D-4F37-BFC1-D438269E2B04}"/>
    <hyperlink ref="R64" r:id="rId7" xr:uid="{BAB286DC-D4F7-43D1-A212-FD9A4EE246AE}"/>
  </hyperlinks>
  <pageMargins left="0.7" right="0.7" top="0.75" bottom="0.75" header="0.3" footer="0.3"/>
  <pageSetup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BFDB-DBA1-49F2-A7E9-3A746418D893}">
  <dimension ref="A1:B8"/>
  <sheetViews>
    <sheetView workbookViewId="0">
      <selection activeCell="C9" sqref="C9"/>
    </sheetView>
  </sheetViews>
  <sheetFormatPr baseColWidth="10" defaultRowHeight="14.5" x14ac:dyDescent="0.35"/>
  <cols>
    <col min="1" max="1" width="28.453125" customWidth="1"/>
    <col min="2" max="2" width="2.81640625" bestFit="1" customWidth="1"/>
  </cols>
  <sheetData>
    <row r="1" spans="1:2" x14ac:dyDescent="0.35">
      <c r="A1" t="s">
        <v>140</v>
      </c>
      <c r="B1">
        <v>0</v>
      </c>
    </row>
    <row r="2" spans="1:2" x14ac:dyDescent="0.35">
      <c r="A2" t="s">
        <v>128</v>
      </c>
      <c r="B2">
        <v>4</v>
      </c>
    </row>
    <row r="3" spans="1:2" x14ac:dyDescent="0.35">
      <c r="A3" t="s">
        <v>126</v>
      </c>
      <c r="B3">
        <v>39</v>
      </c>
    </row>
    <row r="4" spans="1:2" x14ac:dyDescent="0.35">
      <c r="A4" t="s">
        <v>141</v>
      </c>
      <c r="B4">
        <v>11</v>
      </c>
    </row>
    <row r="8" spans="1:2" x14ac:dyDescent="0.35">
      <c r="A8" t="s">
        <v>142</v>
      </c>
      <c r="B8">
        <f>(39/43)*100</f>
        <v>90.697674418604649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vt:lpstr>
      <vt:lpstr>metas_intervencion_publica</vt:lpstr>
      <vt:lpstr>calculos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Obregon Mendez</dc:creator>
  <cp:lastModifiedBy>Andrea Gutierrez</cp:lastModifiedBy>
  <dcterms:created xsi:type="dcterms:W3CDTF">2019-02-22T21:02:09Z</dcterms:created>
  <dcterms:modified xsi:type="dcterms:W3CDTF">2024-10-17T20:05:25Z</dcterms:modified>
</cp:coreProperties>
</file>