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docs.live.net/c312b494e0da2127/MEIC/UPI-MEIC/Planificación/PNDIP 2019-2022/Seguimiento anual metas PNDIP 2022/"/>
    </mc:Choice>
  </mc:AlternateContent>
  <xr:revisionPtr revIDLastSave="10" documentId="8_{75FEB9D9-7412-4835-9DB4-DCBC7E97B5E6}" xr6:coauthVersionLast="47" xr6:coauthVersionMax="47" xr10:uidLastSave="{CEF9EC61-DD99-40D0-8932-332CF5CA19A7}"/>
  <bookViews>
    <workbookView xWindow="-110" yWindow="-110" windowWidth="19420" windowHeight="10420" activeTab="1" xr2:uid="{00000000-000D-0000-FFFF-FFFF00000000}"/>
  </bookViews>
  <sheets>
    <sheet name="metas PNDIP" sheetId="1" r:id="rId1"/>
    <sheet name="SEG PNDIP" sheetId="2" r:id="rId2"/>
    <sheet name="Variables" sheetId="3" r:id="rId3"/>
  </sheets>
  <definedNames>
    <definedName name="_ftn1" localSheetId="0">'metas PNDIP'!#REF!</definedName>
    <definedName name="_ftnref1" localSheetId="0">'metas PNDIP'!$H$53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0" i="2" l="1"/>
  <c r="U20" i="2"/>
  <c r="U21" i="2"/>
  <c r="V21" i="2" l="1"/>
  <c r="W24" i="2"/>
  <c r="W25" i="2"/>
  <c r="V25" i="2" l="1"/>
  <c r="U25" i="2"/>
  <c r="V23" i="2"/>
  <c r="W23" i="2" s="1"/>
  <c r="U23" i="2"/>
  <c r="H22" i="2" l="1"/>
  <c r="H5" i="2" l="1"/>
  <c r="V22" i="2" l="1"/>
  <c r="L22" i="2"/>
  <c r="V20" i="2" l="1"/>
  <c r="W21" i="2"/>
  <c r="K110" i="1" l="1"/>
  <c r="U22" i="2" l="1"/>
  <c r="W22" i="2" s="1"/>
  <c r="V13" i="2" l="1"/>
  <c r="U13" i="2"/>
  <c r="W19" i="2"/>
  <c r="W18" i="2"/>
  <c r="W17" i="2"/>
  <c r="W16" i="2"/>
  <c r="W15" i="2"/>
  <c r="W14" i="2"/>
  <c r="W12" i="2"/>
  <c r="W11" i="2"/>
  <c r="W10" i="2"/>
  <c r="W9" i="2"/>
  <c r="W8" i="2"/>
  <c r="W7" i="2"/>
  <c r="V6" i="2"/>
  <c r="U6" i="2"/>
  <c r="W13" i="2" l="1"/>
  <c r="W6" i="2"/>
  <c r="L19" i="2" l="1"/>
  <c r="H19" i="2"/>
  <c r="I19" i="2" s="1"/>
  <c r="L18" i="2"/>
  <c r="H18" i="2"/>
  <c r="I18" i="2" s="1"/>
  <c r="L17" i="2"/>
  <c r="H17" i="2"/>
  <c r="I17" i="2" s="1"/>
  <c r="L16" i="2"/>
  <c r="H16" i="2"/>
  <c r="I16" i="2" s="1"/>
  <c r="L15" i="2"/>
  <c r="H15" i="2"/>
  <c r="I15" i="2" s="1"/>
  <c r="L14" i="2"/>
  <c r="H14" i="2"/>
  <c r="I14" i="2" s="1"/>
  <c r="K13" i="2"/>
  <c r="J13" i="2"/>
  <c r="F13" i="2"/>
  <c r="L12" i="2"/>
  <c r="H12" i="2"/>
  <c r="I12" i="2" s="1"/>
  <c r="L11" i="2"/>
  <c r="H11" i="2"/>
  <c r="I11" i="2" s="1"/>
  <c r="L10" i="2"/>
  <c r="H10" i="2"/>
  <c r="I10" i="2" s="1"/>
  <c r="L9" i="2"/>
  <c r="H9" i="2"/>
  <c r="I9" i="2" s="1"/>
  <c r="L8" i="2"/>
  <c r="H8" i="2"/>
  <c r="I8" i="2" s="1"/>
  <c r="L7" i="2"/>
  <c r="H7" i="2"/>
  <c r="K6" i="2"/>
  <c r="J6" i="2"/>
  <c r="F6" i="2"/>
  <c r="L6" i="2" l="1"/>
  <c r="L13" i="2"/>
  <c r="H6" i="2"/>
  <c r="I6" i="2" s="1"/>
  <c r="H13" i="2"/>
  <c r="I13" i="2" s="1"/>
  <c r="I7" i="2"/>
  <c r="H23" i="2"/>
  <c r="L24" i="2"/>
  <c r="I24" i="2"/>
  <c r="K20" i="2" l="1"/>
  <c r="J20" i="2"/>
  <c r="F20" i="2"/>
  <c r="L23" i="2"/>
  <c r="I23" i="2"/>
  <c r="L20" i="2" l="1"/>
  <c r="I22" i="2"/>
  <c r="L21" i="2"/>
  <c r="H21" i="2"/>
  <c r="H20" i="2" l="1"/>
  <c r="I20" i="2" s="1"/>
  <c r="I21" i="2"/>
  <c r="L5" i="2" l="1"/>
  <c r="I5" i="2"/>
  <c r="H4" i="2"/>
  <c r="I4" i="2" s="1"/>
  <c r="Q4" i="2"/>
  <c r="L4" i="2"/>
</calcChain>
</file>

<file path=xl/sharedStrings.xml><?xml version="1.0" encoding="utf-8"?>
<sst xmlns="http://schemas.openxmlformats.org/spreadsheetml/2006/main" count="512" uniqueCount="234">
  <si>
    <t>Intervención estratégica</t>
  </si>
  <si>
    <t>Objetivo</t>
  </si>
  <si>
    <t>Indicador</t>
  </si>
  <si>
    <t>Línea base(2017)</t>
  </si>
  <si>
    <t>Meta del período</t>
  </si>
  <si>
    <t>Estimación Presupuestaria en millones ¢, fuente de financiamiento y programa presupuestario</t>
  </si>
  <si>
    <t>Responsable ejecutor</t>
  </si>
  <si>
    <t>Ministerio de Economía, Industria y Comercio</t>
  </si>
  <si>
    <t>Simplificación de trámites para mejorar la competitividad del sector empresarial y el bienestar de la ciudadanía</t>
  </si>
  <si>
    <t>Simplificar trámites por medio de la estrategia nacional de simplificación de trámites (planes de mejora, ventanillas únicas municipales) que respondan a las necesidades del sector empresarial que impacten su competitividad y el bienestar de la ciudadanía, tomando como base la información actualizada del Catálogo Nacional de Trámites.</t>
  </si>
  <si>
    <t>Cantidad de trámites simplificados que impactan la competitividad y el bienestar ciudadanía</t>
  </si>
  <si>
    <t>22 Trámites simplificados</t>
  </si>
  <si>
    <t>2019-2022: 34</t>
  </si>
  <si>
    <t>(Meta acumulada, 2019 suma base)</t>
  </si>
  <si>
    <t>2019: 64</t>
  </si>
  <si>
    <t>2020: 66</t>
  </si>
  <si>
    <t>2021: 68</t>
  </si>
  <si>
    <t>2022: 70</t>
  </si>
  <si>
    <t>FF 001</t>
  </si>
  <si>
    <t>Programa 217, Mejora Regulatoria</t>
  </si>
  <si>
    <t>MEIC/ Dirección de Mejora Regulatoria</t>
  </si>
  <si>
    <t>Cantidad de ventanillas únicas implementadas.</t>
  </si>
  <si>
    <t>2019-2022: 23</t>
  </si>
  <si>
    <t>Fomento de empresariedad para el desarrollo inclusivo</t>
  </si>
  <si>
    <t>ND</t>
  </si>
  <si>
    <t>CIDE</t>
  </si>
  <si>
    <t>MEIC[1]</t>
  </si>
  <si>
    <t>Cantidad de administrados capacitados en derechos del consumidor; obligaciones de los comerciantes, metrología y defensa comercial</t>
  </si>
  <si>
    <t>2019-2022: 9.016</t>
  </si>
  <si>
    <t>2019: 2.254</t>
  </si>
  <si>
    <t>2020: 2.254</t>
  </si>
  <si>
    <t>2021: 2.254</t>
  </si>
  <si>
    <t>2022: 2.254</t>
  </si>
  <si>
    <t>2019: 703</t>
  </si>
  <si>
    <t>2020: 773</t>
  </si>
  <si>
    <t>2021: 850</t>
  </si>
  <si>
    <t>2022: 935</t>
  </si>
  <si>
    <t>Presupuesto Nacional: Programa 215 – Actividades Centrales – Dirección  de Defensa Comercial; Programa 223 - Defensa del Consumidor fuentes 001 y 280 Presupuesto LACOMET, Programa Gestión Metrológica</t>
  </si>
  <si>
    <t>Dirección de Defensa Comercial; Dirección de Apoyo al Consumidor, Depto. de Educación al Consumidor y Ventas a plazo; LACOMET</t>
  </si>
  <si>
    <t>Porcentaje de productos verificados con resultados conformes</t>
  </si>
  <si>
    <t>2019-2022: 85%</t>
  </si>
  <si>
    <t>2019: 74%</t>
  </si>
  <si>
    <t>2020: 78%</t>
  </si>
  <si>
    <t xml:space="preserve">2021: 82% </t>
  </si>
  <si>
    <t xml:space="preserve">2022: 85% </t>
  </si>
  <si>
    <t>2019: 108,4</t>
  </si>
  <si>
    <t>2020: 108,4</t>
  </si>
  <si>
    <t>2021: 108,4</t>
  </si>
  <si>
    <t>2022: 108,4</t>
  </si>
  <si>
    <t>Presupuesto Nacional Programa 218 Regulación Técnica y de Verificación Productos</t>
  </si>
  <si>
    <t>Dirección de Calidad</t>
  </si>
  <si>
    <t>Porcentaje de planes de ventas a plazo con medidas correctivas aplicadas.</t>
  </si>
  <si>
    <t>NA</t>
  </si>
  <si>
    <t xml:space="preserve">2019-202: 100% </t>
  </si>
  <si>
    <t>2019: 100%</t>
  </si>
  <si>
    <t>2020: 100%</t>
  </si>
  <si>
    <t>2021: 100%</t>
  </si>
  <si>
    <t>2022: 100%</t>
  </si>
  <si>
    <t>2019: 350</t>
  </si>
  <si>
    <t>2020: 385</t>
  </si>
  <si>
    <t>2021: 424</t>
  </si>
  <si>
    <t>2022: 466</t>
  </si>
  <si>
    <t>Programa 223, Defensa Consumidor de fuentes 001 y 280</t>
  </si>
  <si>
    <t>Dirección de Apoyo al Consumidor, Depto. de Educación al Consumidor y Ventas a plazo</t>
  </si>
  <si>
    <t>Meta</t>
  </si>
  <si>
    <t>%</t>
  </si>
  <si>
    <t>Justificación</t>
  </si>
  <si>
    <t>Avance</t>
  </si>
  <si>
    <t>Región</t>
  </si>
  <si>
    <t>Total</t>
  </si>
  <si>
    <t>Chorotega</t>
  </si>
  <si>
    <t>Central</t>
  </si>
  <si>
    <t>Pacífico Central</t>
  </si>
  <si>
    <t>Huetar Norte</t>
  </si>
  <si>
    <t>Línea base (2017)</t>
  </si>
  <si>
    <t>Huetar Caribe</t>
  </si>
  <si>
    <t>Brunca</t>
  </si>
  <si>
    <t>Documento de respaldo</t>
  </si>
  <si>
    <t xml:space="preserve">Descripción de variable relacionada. </t>
  </si>
  <si>
    <t>Clasificación Para el cumplimiento anual</t>
  </si>
  <si>
    <t>Clasificación</t>
  </si>
  <si>
    <t>Incluir en justificación</t>
  </si>
  <si>
    <t>Presupuesto</t>
  </si>
  <si>
    <t>Se debe incluir la información del presupuesto ejecutado, así como la información de los principales hallazgos presupuestarios sobre factores que incidieron en una sobreejecución o subejecución.</t>
  </si>
  <si>
    <t xml:space="preserve">Se incluye en los factores lo siguiente: </t>
  </si>
  <si>
    <r>
      <t xml:space="preserve">A. </t>
    </r>
    <r>
      <rPr>
        <b/>
        <sz val="11"/>
        <rFont val="Arial"/>
        <family val="2"/>
      </rPr>
      <t>Factores por los que hay una sobre ejecución del presupuesto en la meta:</t>
    </r>
    <r>
      <rPr>
        <sz val="11"/>
        <rFont val="Arial"/>
        <family val="2"/>
      </rPr>
      <t xml:space="preserve"> describir las principales razones que incidieron en el uso de los recursos financieros. </t>
    </r>
  </si>
  <si>
    <r>
      <t xml:space="preserve">B. </t>
    </r>
    <r>
      <rPr>
        <b/>
        <sz val="11"/>
        <rFont val="Arial"/>
        <family val="2"/>
      </rPr>
      <t>Factores por lo cual hay una sub ejecución del presupuesto en la meta:</t>
    </r>
    <r>
      <rPr>
        <sz val="11"/>
        <rFont val="Arial"/>
        <family val="2"/>
      </rPr>
      <t xml:space="preserve"> se anotan los principales hallazgos presupuestarios en relación a las limitaciones que tuvieron en la ejecución de los recursos. </t>
    </r>
  </si>
  <si>
    <r>
      <t xml:space="preserve">C. </t>
    </r>
    <r>
      <rPr>
        <b/>
        <sz val="11"/>
        <rFont val="Arial"/>
        <family val="2"/>
      </rPr>
      <t xml:space="preserve">Factores por lo que no hay ejecución presupuestaria: </t>
    </r>
    <r>
      <rPr>
        <sz val="11"/>
        <rFont val="Arial"/>
        <family val="2"/>
      </rPr>
      <t xml:space="preserve">anotar los factores que incidieron en que no se registre la ejecución presupuestaria. </t>
    </r>
  </si>
  <si>
    <t xml:space="preserve">B.1. De acuerdo con lo programado: cuando el avance de la meta está de acuerdo con lo previsto. </t>
  </si>
  <si>
    <t>B.1.1. Logros: razones que explican el avance semestral o en su defecto el cumplimiento de la meta antes de lo programado.
B.1.2. Fuentes de verificación: se indica de dónde se obtienen los datos para verificar el avance de la meta o en su defecto el cumplimiento antes de lo programado.
B.1.3. Factores que contribuyen al avance semestral de las metas superiores al 125%: factores internos o externos que justifican el sobrecumplimiento de la meta.</t>
  </si>
  <si>
    <t>B.2. Para las metas “con riesgo de incumplimiento”: cuando el avance de la meta es menor a lo previsto y representa una amenaza controlable para su cumplimiento final</t>
  </si>
  <si>
    <t xml:space="preserve">B.3. Para las metas con atraso crítico. Cuando el avance de la meta es menor a lo previsto y representa una seria amenaza para su cumplimiento anual. </t>
  </si>
  <si>
    <t xml:space="preserve">B.2.1. Obstáculos: razones que explican el rezago hacia el logro de la meta.
B.2.2.1. Acciones de mejora: son propuestas técnicas de las instituciones, avaladas por los Ministros Rectores de los sectores, basadas en la información de las instituciones para la atención de rezagos en el avance hacia el logro de las metas de las intervenciones estratégicas que presentan desfases negativos en su ejecución. Se deben anotar las acciones de mejora (tres acciones de mejora por meta, tal y como se describe).
B.2.2.1.1. Acción de mejora 1: fecha de inicio: la fecha de inicio en que se va a iniciar la acción de mejora..
B.2.2.1.2. Acción de mejora 1: fecha en que se elimina el rezago: la fecha que se espera que la acción de mejora surta efecto y elimine el rezago.
B.2.3. Fuentes de verificación: se indica de dónde se obtienen los datos.
</t>
  </si>
  <si>
    <t xml:space="preserve">B.3.1. Obstáculos: razones que explican el rezago que representa una seria amenaza para el logro de la meta anual.
B.3.2. Riesgos de que no se cumpla la meta anual: explicar los riesgos asociados al l ogro de la meta. Si los mismos se materializan o suceden, no se lograría la meta en 100%, por tanto, se requieren acciones de mejora.
B.3.3.1 Acciones de mejora: son propuestas técnicas de las instituciones, avaladas por los Ministros Rectores de los Sectores, basadas en la información de las instituciones para la atención de rezagos en el avance hacia el logro de las metas de las intervenciones estratégicas que presentan desfases negativos en su ejecución. Se solicitan tres acciones de mejora.
B.3.3.1.1 Acción de mejora 1: fecha de inicio: cuando se va a iniciar la acción de mejora.
B.3.3.1.2. Acción de mejora 1: fecha en que se elimina el rezago: la fecha que se espera que la acción de mejora surta efecto y elimine el rezago.
B.3.3. Fuentes de verificación: se indica de dónde se obtienen los datos.
</t>
  </si>
  <si>
    <t>Modelo de atención en los Centros Integrales de Desarrollo Empresarial -CIDE-</t>
  </si>
  <si>
    <t>Implementar el  Programa Impulso a Encadenamientos Productivos: Covid-19/ Desarrollo de Proveedores / Compras Públicas, Subprograma Encadenamientos Productivos en el marco del eje de Articulación Productiva y Acceso a Mercados de la Politica Nacional de Empresariedad 2019-2030</t>
  </si>
  <si>
    <t>Implementar el el Programa Impulso a Encadenamientos Productivos: covid-19/ Desarrollo de Proveedores / Compras Públicas. Subprograma de Compras Públicas en el marco del eje de Compras Públicas  de la Politica Nacional de Empresariedad 2019-2030</t>
  </si>
  <si>
    <t>Cantidad de PYMES que concretan negocio de encadenamiento por medio del Programa  Impulso a Encadenamientos Productivos: covid-19/ Desarrollo de Proveedores / Compras Públicas , Subprograma Encadenamientos Productivos del MEIC.</t>
  </si>
  <si>
    <t>Cantidad de MIPYMES registradas como proveedoras del Estado mediante el Programa Impulso a Encadenamientos Productivos: covid-19/ Desarrollo de Proveedores / Compras Públicas. Subprograma de Compras Públicas  del MEIC</t>
  </si>
  <si>
    <t>Cantidad de PYMES que concretan negocio encadenamiento atendidas en los CIDE.</t>
  </si>
  <si>
    <t>Cantidad de PYMES que concretan negocio encadenamiento atendidas Región Central</t>
  </si>
  <si>
    <t>Cantidad de PYMES que concretan negocio encadenamiento atendidas Región Chorotega</t>
  </si>
  <si>
    <t>Cantidad de PYMES que concretan negocio encadenamiento atendidasRegión Pacífico Central</t>
  </si>
  <si>
    <t>Cantidad de PYMES que concretan negocio encadenamiento atendidas Región Huetar Norte</t>
  </si>
  <si>
    <t>Cantidad de PYMES que concretan negocio encadenamiento atendidas Región Huetar Caribe</t>
  </si>
  <si>
    <t>Cantidad de PYMES que concretan negocio encadenamiento atendidas Región Brunca</t>
  </si>
  <si>
    <t>Cantidad de PYMES  registradas como proveedoras del Estado  atendidas en los CIDE.</t>
  </si>
  <si>
    <t>Cantidad de PYMES  registradas como proveedoras del Estado  atendidas en los CIDE Región Central</t>
  </si>
  <si>
    <t>Cantidad de PYMES  registradas como proveedoras del Estado  atendidas en los CIDE Región Chorotega</t>
  </si>
  <si>
    <t>Cantidad de PYMES  registradas como proveedoras del Estado  atendidas en los CIDE Región Pacífico Central</t>
  </si>
  <si>
    <t>Cantidad de PYMES  registradas como proveedoras del Estado  atendidas en los CIDE Región Huetar Norte</t>
  </si>
  <si>
    <t>Cantidad de PYMES  registradas como proveedoras del Estado  atendidas en los CIDE Región Huetar Caribe</t>
  </si>
  <si>
    <t>Cantidad de PYMES  registradas como proveedoras del Estado  atendidas en los CIDE Región Brunca</t>
  </si>
  <si>
    <t xml:space="preserve">  2022: 55</t>
  </si>
  <si>
    <t>2019-2022:</t>
  </si>
  <si>
    <t xml:space="preserve">  2019:</t>
  </si>
  <si>
    <t xml:space="preserve">  2020: </t>
  </si>
  <si>
    <t xml:space="preserve">  2021:  </t>
  </si>
  <si>
    <t xml:space="preserve">  2022: </t>
  </si>
  <si>
    <t>2019-2022: 138</t>
  </si>
  <si>
    <t xml:space="preserve">  II sem. 2020: 28 </t>
  </si>
  <si>
    <t xml:space="preserve">  2021:  55</t>
  </si>
  <si>
    <t>2019-2022 = 13</t>
  </si>
  <si>
    <t xml:space="preserve">  2019 :0</t>
  </si>
  <si>
    <t>2019-2022 = 25</t>
  </si>
  <si>
    <t>2019-2022 = 163</t>
  </si>
  <si>
    <t xml:space="preserve">  II sem.  2020: 28</t>
  </si>
  <si>
    <t xml:space="preserve">   2022: 80</t>
  </si>
  <si>
    <t xml:space="preserve">  2021: 55</t>
  </si>
  <si>
    <t>2019-2022 = 30</t>
  </si>
  <si>
    <t xml:space="preserve">  II sem.  2020: 3</t>
  </si>
  <si>
    <t xml:space="preserve">  2021: 5</t>
  </si>
  <si>
    <t xml:space="preserve">   2022: 5</t>
  </si>
  <si>
    <t xml:space="preserve">  II sem. 2020: 5</t>
  </si>
  <si>
    <t xml:space="preserve">  2021: 10</t>
  </si>
  <si>
    <t xml:space="preserve">   2022: 10</t>
  </si>
  <si>
    <t xml:space="preserve">  2019: 0</t>
  </si>
  <si>
    <t xml:space="preserve">  II sem. 2020: 3</t>
  </si>
  <si>
    <t>2019-2022: 25</t>
  </si>
  <si>
    <t xml:space="preserve">  2021:  10</t>
  </si>
  <si>
    <t xml:space="preserve">  2022: 10</t>
  </si>
  <si>
    <t xml:space="preserve">   2022: 15</t>
  </si>
  <si>
    <t xml:space="preserve">  2020: 150</t>
  </si>
  <si>
    <t xml:space="preserve">  2021: 150</t>
  </si>
  <si>
    <t xml:space="preserve">  2022: 150</t>
  </si>
  <si>
    <t>2019-2022: 450</t>
  </si>
  <si>
    <t>Prevención para una efectiva defensa de los consumidores</t>
  </si>
  <si>
    <t>Fortalecer capacidades a los sectores productivos, comerciantes y consumidores en las áreas de competencia directa del MEIC y LACOMET, por medio de programas de capacitación, asistencia técnica y/o asesoramiento.</t>
  </si>
  <si>
    <t>Verificar el cumplimiento de las disposiciones de ventas a plazo y la reglamentación técnica relacionada con productos alimentarios, no alimentarios y en el mercado para proteger el bienestar y la calidad de vida de la población</t>
  </si>
  <si>
    <t>B1</t>
  </si>
  <si>
    <t>DMR</t>
  </si>
  <si>
    <t>Digepyme</t>
  </si>
  <si>
    <t>LCM</t>
  </si>
  <si>
    <t>DDC</t>
  </si>
  <si>
    <t>DAC</t>
  </si>
  <si>
    <t>DCAL</t>
  </si>
  <si>
    <t>Nacional</t>
  </si>
  <si>
    <t>2019-2022: 7476</t>
  </si>
  <si>
    <t>2019: 2834</t>
  </si>
  <si>
    <t>2020: 250</t>
  </si>
  <si>
    <t>2021: 2142</t>
  </si>
  <si>
    <t>2022: 2250</t>
  </si>
  <si>
    <t>Período 2019-2022</t>
  </si>
  <si>
    <t>Dependencia</t>
  </si>
  <si>
    <t>LCM-DDC-DAC</t>
  </si>
  <si>
    <t>2019-2022: 82%</t>
  </si>
  <si>
    <t xml:space="preserve">2021: 80% </t>
  </si>
  <si>
    <t xml:space="preserve">2022: 82% </t>
  </si>
  <si>
    <t>Presupuesto Ejecutado</t>
  </si>
  <si>
    <t>Observaciones</t>
  </si>
  <si>
    <t>Monto</t>
  </si>
  <si>
    <t>Factores</t>
  </si>
  <si>
    <t>Dirección de Mejora Regulatoria</t>
  </si>
  <si>
    <t>DIGEPYME-CIDES</t>
  </si>
  <si>
    <t>Laboratorio Costarricense de Metrología (LCM)</t>
  </si>
  <si>
    <t xml:space="preserve">Dirección de Defensa Comercial </t>
  </si>
  <si>
    <t>Dirección de Apoyo al Consumidor, Depto de Educación al Consumidor y Ventas a Plazo.</t>
  </si>
  <si>
    <t xml:space="preserve">Logros/ Obstáculos </t>
  </si>
  <si>
    <t>% anual</t>
  </si>
  <si>
    <t>Fuente de verificación</t>
  </si>
  <si>
    <t>B.1</t>
  </si>
  <si>
    <t>Registro Excel mediante la plataforma intranet del Ministerio de Economía, Industria y Comercio.
Canal de youtube de la DAC  (donde se cuelgan todas las grabaciones de las charlas).
Sitio web www.consumo.go.cr, específicamente en la pestaña de capacitaciones desde donde se comparten las grabaciones de las charlas brindadas.</t>
  </si>
  <si>
    <t>Informes de capacitación (contiene capturas de pantalla, registro de los asistentes, contenidos etc).</t>
  </si>
  <si>
    <t>Impacto generado por la emergencia sanitaria por el COVID-19  implicó la implementación y permamencia del teletrabajo, lo que produjo un aumento en la productividad y un replanteamiento de los objetivos (debido a la pandemia), por lo que se ha optimizado el recurso humano para el logro de la meta.  La directriz y lineamientos del Ministerio de Hacienda respecto al hackeo a los sistemas de información del SIGAF Y SICOP, no permitió brindar informes oportunos de cumplimiento de ejecución presupuestaria . Normas de ejecución para el ejercicio presupuestario 2022, respecto a presupuestos extraordinarios ocasionó una distorción en la ejecución.</t>
  </si>
  <si>
    <t>B.1.1. Con los oficios de prevención y  los logros alcanzados se beneficia a la población meta (consumidores), ya que con estas acciones se brinda la certeza al consumidor,  de que en caso de adquirir un bien o servicio bajo la modalidad de ventas a plazo o de ejecución futura de servicios, y si  se presentará un  incumplimiento, pueda recuperar su dinero;  ya que el plan que adquirió está autorizado por el MEIC. Lo anterior, tal y como lo define el Art. 44 de la Ley de Promoción de la Competentencia y Defensa del Consumidor.</t>
  </si>
  <si>
    <t xml:space="preserve">Información sobre ventas a plazo, página web: https://www.consumo.go.cr/tramites_servicios/ventas_plazo_ejecucion_futura/index.aspx y Archivos del Departamento de Educación al Consumidor y Ventas a Plazo. </t>
  </si>
  <si>
    <t>Informes y oficios de prevención.</t>
  </si>
  <si>
    <t xml:space="preserve">La directriz y lineamientos del Ministerio de Hacienda respecto al hackeo a los sistemas de información del SIGAF Y SICOP, no permitió brindar informes oportunos de cumplimiento de ejecución presupuestaria. Normas de ejecución para el ejercicio presupuestario 2022, respecto a presupuestos extraordinarios ocasionó una distorción en la ejecución. </t>
  </si>
  <si>
    <t>En cumplimiento con el artículo 44 de la Ley 7472 se realizaron 38 medidas correctivas en ventas a plazo general y espectáculo público.</t>
  </si>
  <si>
    <t xml:space="preserve">Se revisan requisitos, cumplimiento de las disposiciones legales y reglamentarias, condiciones de información y otros temas que frecuentemente son denunciados por los consumidores con la finalidad de que los comercios corrijan tales prácticas.  Así mismo el comercio electrónico tomó mayor auge y tal situación trajo el surgimiento de nuevas asimetrías de información que se hizo necesario verificar.   
Por otra parte, continuar ejerciendo estas acciones haciendo uso del teletrabajo ha venido a procurar un mejor uso de los recursos y logro de las metas. </t>
  </si>
  <si>
    <t>B.1. El proceso de verificación de productos en el mercado incluye por lo general dos visitas a los comercios, la primera se realiza para prevenir cualquier incumplimiento a la regulación aplicable en caso de que se detecten esos incumplimientos, y la segunda es para corroborar si los comercios realizaron la corrección o no del incumplimiento señalado en la primera visita. 
Cuando se llegan a verificar los productos regulados por reglamentos técnicos competencia del MEIC -es normal en los productos a granel o productos nuevos que se encuentran- que los comercios y proveedores vendan esos productos sin aplicar correctamente la regulación correspondiente (ejemplo: mallas electrosoldadas, alcoholes en gel para manos y algunos alimentos); el otro caso típico de incumplimiento son los productos que se comercializan sin preempacar (pescado, carnes crudas y productos agrícolas), esto genera un alto nivel de incumplimiento. En los casos de incumplimientos a la regulación, se realizan las prevenciones y se brinda un plazo determinado para que los comercios o las empresas proveedoras de esos productos presenten una respuesta a la prevención (corrección o ajuste de los incumplimientos, con evidencia de esos ajustes). Se asume que las empresas que responden las prevenciones han corregido correctamente los incumplimientos y de ahí se considera que existe un mejoramiento en el grado de cumplimiento de la regulación y por lo general no se llevan a cabo las segundas visitas. Sin embargo, algunas empresas no corrigen en el tiempo de las prevenciones, las no conformidades señaladas y pueden darse dos situaciones: 1- corrigieron la información y no enviaron respuesta a la prevención, 2- no corrigieron y continúan sin cumplir la regulación. Debido que sin respuesta a las prevenciones la Administración desconoce la situación real de los hechos- independientemente de la situación- se llevan a cabo las segundas visitas y por lo general, es en ese momento que se revierte el proceso y se determina en la mayoría de estas segundas visitas, que mejora nuevamente el cumplimiento de la regulación, sumado que los comercios y proveedores conocen que los incumplimientos en esta etapa, generan las denuncias que se trasladan a la Comisión Nacional del Consumidor, con consecuencias económicas que afectan los intereses de los administrados. 
Se mantiene la observación que, en vista de las limitaciones presupuestarias para viáticos, la verificación de mercados no se lleva más allá de la Gran Área Metropolitana (GAM) y algunos cantones periféricos de salida y regreso el mismo día, por lo que otras regiones del país no son monitoreadas por esta Dependencia. Sin embargo, lo señalado supra, el porcentaje de cumplimento de la regulación permite mantener el cumplimiento de la meta, debido que la evaluación se enfoca a los temas de información al consumidor (etiquetado) y se deja por fuera las evaluaciones a los aspectos de calidad y composición de productos, en vista que no siempre se cuenta con los recursos para hacer pruebas de calidad. Por ejemplo la evaluación de la calidad y contenido neto de tres productos sin presupuesto (arroz, frijoles y alcohol en gel para manos) se realizó con la colaboración de instituciones afines (Consejo Nacional de Producción, Laboratorio Costarricense de Metrología, Corporación Arrocera Nacional y Fábrica Nacional de Licores por Convenio), siendo que para otros productos la Dirección de Calidad contó con un presupuesto muy limitado para cubrir unos análisis estadísticos (-mallas electrosoldadas- y diagnósticos de productos - embutidos y café molido-).</t>
  </si>
  <si>
    <t>1. Actas de Verificación de Hechos
2. Informes de trabajo de cada verificación  
3. Estudios de las verificaciones de mercado</t>
  </si>
  <si>
    <t>1. Expedientes del departamento de Verificación de Mercado del 2022.
2. Informes de  resultados de la verificación de Mercado.
3.Link de informes de resultados de las verificaciones de mercado, siguiendo la ruta, www.meic.go.cr – ESTUDIOS – VERIFICACIÓN DE MERCADOS – VERIFICACION DE REGLAMENTOS TÉCNICOS</t>
  </si>
  <si>
    <t>No se ejecutó el 100% de la estimación presupuestaria, debido a que durante el 2022 se realizaron muchos trabajos de monitoreos de precios del arroz y la canasta básica alimentaria (CBA) para poder llenar la base de datos del sitio “MimejorcompraCR” en la que los consumidores pueden ingresar al sitio web a conocer los precios de productos de la CBA. Sin embargo, se obtuvo más del 90% de la ejecución, ya que se utilizó todo el contenido de los servicios de las pruebas de laboratorio para verificar el cumplimiento físico/químico de los productos.</t>
  </si>
  <si>
    <t>La meta fue superada en un 1% debido al registro mayoritario por verificación de etiquetado y se cubrió en verificaciones de forma exclusiva en la GAM y algunos cantones periféricos.</t>
  </si>
  <si>
    <t xml:space="preserve">B.1.1. Con los logros alcanzados se beneficia a la población objetivo, el consumidor y el comerciante, de modo que se logró capacitar a 3 351 administrados y 334 empresas sobre sus derechos como consumidores, de conformidad con la Ley de Promoción de la Competencia y Defensa Efectiva del Consumidor (Ley Nº 7472), y sobre las obligaciones que tienen los comerciantes, logrando con ello un mayor respeto de los derechos de las personas consumidoras. 
Para tener el logro al 2022, se reorganizaron los recursos con la finalidad de atender las metas y velar por su cumplimiento, para ello se utilizaron medios virtuales como plataformas digitales, a fin de capacitar, fiscalizar, atender las denuncias y así poder cumplir la meta. 
Además, el Departamento de Educación al Consumidor y Ventas a Plazo (DECVP) procedió a elaborar una agenda de capacitaciones anual, haciendo uso de las plataformas digitales (Zoom y Teams), introduciendo nuevos públicos metas como colegios técnicos, colegios privados, universidades públicas e instituciones públicas y privadas entre otras; con lo cual se logró diversificar el público meta e incrementar el alcance de las personas capacitadas. Adicionalmente se atendieron todas las solicitudes de capacitación solicitadas por los administrados.
Es importante destacar que es una meta compartida con la Dirección de Defensa Comercial y  Lacomet. </t>
  </si>
  <si>
    <t>Dentro de los logros obtenidos que contribuyen con la misión de la Dirección de Apoyo al Consumidor, tenemos que se capacitó un total de 3 351 personas en temas de derechos del consumidor y 334 comercios en obligaciones del comerciante.</t>
  </si>
  <si>
    <t>B.1.1. Logros:
Para el cierre del año 2022, a través de la Estrategia de Vinculación Industrial (EVI) se logró abordar una serie de empresas PYME y articulaciones a través de actividades en el marco de convenios, con entidades que se les está brindando capacitación y asesoría técnica con los expertos LCM en temas generales sobre la aplicación de la metrología.  
Se impartieron cursos en modalidad presencial y virtual, además de visitas de estudiantes universitarios de carreras STEM (ciencia, tecnología, ingeniería y matemáticas), matriculados en cursos de metrología.
Se contó con la participación de 295 personas físicas y jurídicas en total, como resultado de todas estas actividades.  
Las poblaciones beneficiadas en este rubro fueron los sectores industriales, sectores académicos y gubernamentales, y los principales beneficios fueron:
•	Capacitación gratuita en temas de metrología y control de calidad.
•	Conocimiento técnico para poder aplicar a sus procesos productivos o de servicios.
•	Asistencia técnica personalizada de acuerdo con las necesidades de cada pyme seleccionada en el eje de atención a pymes.
B.1.3. Factores que contribuyeron en el avance de las metas superiores al 125%:
Se sobrepasó la meta propuesta, ya que, al volver a la presencialidad, se logró atender visitas de estudiantes y participar en charlas en auditorios, adicional a los cursos presenciales y virtuales.</t>
  </si>
  <si>
    <t>Base de datos Team Up (Programador de Servicios), listado de ingresos a charlas y actividades virtuales.
Charlas e informes de asistencia técnica generados a través  de la Estrategia de Vinculación Industrial.</t>
  </si>
  <si>
    <t>PND cumplimiento 2022.xls</t>
  </si>
  <si>
    <t>Como logro se puede destacar que, se sobrepasó la cantidad de población capacitada mediante la aplicación de herramientas virtuales, cursos presenciales y atención de visistas de grupos de estudiantes.
Como obstáculos se tuvo los recortes presupuestarios, el cambio de gobierno y la rotación de personal durante el año.</t>
  </si>
  <si>
    <t>Archivo de la Dirección de Defensa Comercial (DDC)</t>
  </si>
  <si>
    <t>Expediente "Taller DDC", en el cual se incorpora :  invitaciones, fotografías, presentaciones y lista de participación.</t>
  </si>
  <si>
    <t xml:space="preserve">Logros: Más productores con capacidad de discernir cuando enfrentan efectos de practicas desleales de comercio y conocimiento de herramienta para minimizar o eliminar el daño.  </t>
  </si>
  <si>
    <t>En el I semestre de 2022 se reporta el cumplimiento de la meta. Se detalla a continuación el detalle de la justficación:
Mediante las acciones desarrolladas se supera la meta en un trámite adicional debido a los grandes esfuerzos en dos trámites simplificados de gran impacto para el país, y que requirió el esfuerzo interinstitucional para llevar adelante las mejoras durante varios meses, a saber:
1. Permiso Sanitario de Funcionamiento (Ministerio de Salud): se establece un trámite estándar para las diferentes actividades, unificando el concepto de permiso, incorporando tanto el permiso sanitario de funcionamiento, como el certificado de habilitación para establecimientos de salud, además permite el uso de una declaración jurada, eliminando de esta forma la inspección previa y permitiendo que la misma se realice a posteriori. Se reduce el tiempo en la obtención de los permisos a un día (Permisos A, B y C), el nuevo decreto elimina cuatro requisitos para poder habilitar un servicio de salud, clarifica los requisitos para obtener la autorización sanitaria para eventos temporales de concentración masiva de personas, y permite que los permisos para actividades en casa de habitación se amplíen de dos años a un período máximo de cinco años.
2. Registro de Insumos Agrícolas (MAG-MINAE-M. Salud): oficializa el Reglamento Técnico 504:2021 en el cual se defienen plazos más cortos en la tramitación de cada solicitud de registro bajo las distintas modalidades previstas en el Reglamento, entre 5 y 8 meses, se definen los lineamientos y procedimientos que regulan el proceso de registro de los plaguicidas sintéticos formulados, ingrediente activo grado técnico, coadyuvantes, sustancias afines y vehículos físicos de uso agrícola, con el propósito de aprobar la venta y utilización de estos, previa evaluación de datos científicos suficientes que demuestren que el producto es eficaz para el fin que se destina y no representa riesgos inaceptables para la salud, el ambiente y la agricultura.</t>
  </si>
  <si>
    <t>1. Decreto Ejecutivo 43432-S, disponible en http://www.pgrweb.go.cr/scij/Busqueda/Normativa/Normas/nrm_texto_completo.aspx?param1=NRTC&amp;nValor1=1&amp;nValor2=96613&amp;nValor3=129492&amp;strTipM=TC 
2. Decreto Ejecutivo N° 43469-MAG-MINAE-S  disponible en http://www.pgrweb.go.cr/scij/Busqueda/Normativa/Normas/nrm_texto_completo.aspx?param1=NRTC&amp;nValor1=1&amp;nValor2=96731&amp;nValor3=129759&amp;strTipM=TC</t>
  </si>
  <si>
    <t>Matriz de la metodología para la "Priorización de Trámites Críticos"</t>
  </si>
  <si>
    <t>Se logra la reducción de plazos, la aplicación del principio de coordinación interinstitucional, la reducción de cargas administrativas, la ampliacón de la vigencia de los permisos y la eliminación de requisitos innecesarios brindando seguridad jurídica al ciudadano y al empresario, con ello se logra un mayor dinamismo y competitividad de la economía costarricense.</t>
  </si>
  <si>
    <t>La meta se alcanzó en el I semestre de 2022, posteriormente con la entrada de la nueva administracións se trabajó en otras prioridades a la luz de la Directriz N° 004-MP-MEIC.</t>
  </si>
  <si>
    <t>24 cantones cuentan con acceso a realizar el trámite para la apertura de una empresa visitando solo la municipalidad o mediante la página web www.vui.cr lo cual reduce los costos de traslado y tiempos de espera, permitiendo así una mayor generación de empleo y dinamismo de las comunidades el crecimiento y desarrollo socioeconómico.</t>
  </si>
  <si>
    <t>La meta anual se sobrepasa dado que se debía cumplir 3, pero se tenían pendientes la implemetación de 2 ventanillas de los años anteriores para cumplir la meta acumulada; al final se logra alcanzar las 2 ventanillas pendientes, para un total de 5 ventanillas implementadas en 2022 y se cumple la meta del periodo de 23. ventanillas.</t>
  </si>
  <si>
    <t>Convenios firmados con las Municipalidades.</t>
  </si>
  <si>
    <t>Durante el año 2022 se han implementado las Ventanillas Municipales, en las Municipalidades de Limón, Siquirres, Pococí, Guácimo, y Parrita por medio de la VUI con PROCOMER.</t>
  </si>
  <si>
    <t>Se utilizan 8,92 millones que corresponde al pago de salarios por el seguimiento al cumplimiento de la meta, no se ejecuta todo el presupuesto estimado dado que la Dirección sufrió recortes en las partidas presupuestarias producto de la contención del gasto, por lo que para el cumplimiento de la meta se administran los recursos existentes para atender las funciones estratégicas y operativas de la Dirección y por ende los recursos destinados al cumplimiento de la meta ajustan de conformidad con el presupuesto asignado en 2022 y ejecutado por parte de Dirección de Mejora Regulatoria. Para el cumplimiento de la meta no se requirieron recursos para el pago de publicaciones en la Imprenta Nacional.</t>
  </si>
  <si>
    <t>Se utilizan 9,01  millones que corresponde al pago de salarios por el seguimiento al cumplimiento de la meta, no se ejecuta todo el presupuesto estimado dado que la Dirección sufrió recortes en las partidas presupuestarias producto de la contención del gasto, por lo que para el cumplimiento de la meta se administran los recursos existentes para atender las funciones estratégicas y operativas de la Dirección y por ende los recursos destinados al cumplimiento de la meta ajustan de conformidad con el presupuesto asignado en 2022 y ejecutado por parte de Dirección de Mejora Regulatoria. Además, en el marco del acompañamiento a PROCOMER en la implementación de las Ventanillas Únicas de Inversión, no se gestionaron todas las visitas a las municipalidades dado que las visitas programadas por parte de PROCOMER eran efectuadas por una empresa consultora y no se requería el apoyo en el momento solo mediante reuniones virtuales de seguimiento. Para el cumplimiento de la meta no se requirieron recursos para el pago de publicaciones en la Imprenta Nacional.</t>
  </si>
  <si>
    <t>El CIDE de la Región Central pese a solo operar con una funcionaria, pudo cumplir con la meta establecida. Gestionando reuniones de sensibilización con empresarios de la zona de Los Santos y Cartago; e incorporando a las PYMES en nuestros distintos programas como el Programa de Encadenamientos y el de Mujer y Negocios en sus distintas ediciones.</t>
  </si>
  <si>
    <t>El CIDE de la Región Chorotega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</si>
  <si>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El CIDE de la Región Pacífico Central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</si>
  <si>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El CIDE de la Región Norte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Para esta región, funcionarias de la región norte y chorotega, se reunieron con los encargados de la municipalidad de Upala durante el segundo semestre 2022; y también se coordinaron talleres con funcionarios de la UTN de la región.</t>
  </si>
  <si>
    <t>Datos y evidencias aportadas por los funcionarios de los CIDEs en cada una de las regiones durante el 2022</t>
  </si>
  <si>
    <t>El CIDE de la Región Central pese a solo operar con una funcionaria, pudo cumplir con la meta establecida. Gestionando reuniones de sensibilización con empresarios de la zona de Los Santos y Cartago; e incorporando a las PYMES en nuestros distintos programas.</t>
  </si>
  <si>
    <t>El CIDE de la Región Pacífico Central  realizó reuniones de sensibilización con empresarios, y durante el 2022 las dos funcionarias del CIDE realizaron acciones conjuntas para poder sobrepasar la meta propuesta. Adicionalmente, se filtraron datos extraídos del SIEC y se enviaron comunicados a los empresarios de la región por medio de los correos electrónicos de las funcionarias del CIDE.</t>
  </si>
  <si>
    <t>El CIDE de la Región Chorotega realizó reuniones de sensibilización con empresarios, y durante el 2022 las tres funcionarias del CIDE realizaron acciones conjuntas para poder sobrepasar la meta propuesta. Adicionalmente, se filtraron datos extraídos del SIEC y se enviaron comunicados a los empresarios de la región por medio de los correos electrónicos de las funcionarias del CIDE.</t>
  </si>
  <si>
    <t>El CIDE de la Región Norte realizó reuniones de sensibilización con empresarios, y durante el 2022 los dos funcionarios del CIDE realizaron acciones conjuntas para poder sobrepasar la meta propuesta. Adicionalmente, se filtraron datos extraídos del SIEC y se enviaron comunicados a los empresarios de la región por medio de los correos electrónicos de los funcionarios del CIDE. Y durante el 2021 los encadenamientos en esta región fueron entre las mismas PYMES que se incorporaron al Programa en este período.</t>
  </si>
  <si>
    <t>El CIDE de la Región Caribe realizó reuniones de sensibilización con empresarios, y durante el 2022 los dos funcionarios del CIDE realizaron acciones conjuntas para poder sobrepasar la meta propuesta. Adicionalmente, se filtraron datos extraídos del SIEC y se enviaron comunicados a los empresarios de la región por medio de los correos electrónicos de los funcionarios del CIDE.</t>
  </si>
  <si>
    <t>El CIDE de la Región Brunca realizó reuniones de sensibilización con empresarios, y durante el 2022 los tres funcionarios del CIDE realizaron acciones conjuntas para poder sobrepasar la meta propuesta. Adicionalmente, se filtraron datos extraídos del SIEC y se enviaron comunicados a los empresarios de la región por medio de los correos electrónicos de los funcionarios del CIDE.</t>
  </si>
  <si>
    <t>Para la implementación del Programa de Encadenamientos Productivos durante el 2022, por medito de talleres, acompañamiento, seguimiento e implementación de acciones por parte de los funcionarios de los CIDEs, es que que se logra alcanzar y sobrepasar la meta propuesta.</t>
  </si>
  <si>
    <t>Los logros alcanzados durante el 2022 con el Programa de Compras Públicas se debe a las acciones seguimiento, acompañamiento, asesoría de los funcionarios de los CIDEs; tanto de manera virtual como presencial con las PYMES de cada una de las regiones del país. La coordinación de talleres y capacitaciones en temas de contratación administrativa, y también del registro en el SICOP dieron como resultado el logro de la meta para ese período.</t>
  </si>
  <si>
    <t>Fichas de cumplimiento de metas y minutas de reuniones de las PYMES</t>
  </si>
  <si>
    <t>El CIDE de la Región Caribe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</si>
  <si>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 xml:space="preserve">El CIDE de la Región Brunca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t>
  </si>
  <si>
    <t>Documento en formato PDF con capturas pantallas de los registros realizados en el SICOP.</t>
  </si>
  <si>
    <t>El presupuesto asignado para el cumplimiento del PND incluye la partida de salarios para las horas dedicadas a las capacitaciones, servicios y materiales. Dentro de estas partidas se encuentra la subpartida de viáticos, donde se presupuestó lo suficiente para el 2022 con el fin de poder realizar las giras fuera de la GAM que pudieran surgir con la apertura de la presencialidad en las empresas. La ejecución de un 92 % corresponde a la cercanía de la mayoría de administrados atendidos y a la cancelación de la última gira a la zona norte.</t>
  </si>
  <si>
    <t>Se inicia en el segundo semestre del años 2022 el proceso de capacitación; afectado por el cambio de gobierno. Se realizaron gestiones con instituciones para poder capacitar a sus agremiados; sin embargo, por los tiempos  y ocupaciones, se dificultó la participación esperada. A partir del mes de setiembre, se impartió 4  procesos de capacitación dirigidos a sectores productivos, se trató de ajustarse a las necesidades de los receptores de la misma, a saber: impartir horario después de las 4:00 p.m. y utilizar herramientas tecnológicas para impartir la capacitación de forma virtual: 
a saber:  
21-sep-22, Guanacaste - Productores Acuícolas - Pescadores: 11
17-oct-22, Zapote-APROBAN: 6
08-nov-22, Virtual-CANAPEP: 7
09-dic-22, Virtual-CNAA: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</si>
</sst>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1" x14ac:knownFonts="1">
    <font>
      <sz val="11"/>
      <color theme="1"/>
      <name val="Calibri"/>
      <family val="2"/>
      <scheme val="minor"/>
    </font>
    <font>
      <sz val="11"/>
      <color rgb="FF000000"/>
      <name val="Arial Narrow"/>
      <family val="2"/>
    </font>
    <font>
      <sz val="9"/>
      <color rgb="FF000000"/>
      <name val="Arial Narrow"/>
      <family val="2"/>
    </font>
    <font>
      <b/>
      <sz val="9"/>
      <color rgb="FFFFFFFF"/>
      <name val="Arial Narrow"/>
      <family val="2"/>
    </font>
    <font>
      <b/>
      <sz val="9"/>
      <color rgb="FF000000"/>
      <name val="Arial Narrow"/>
      <family val="2"/>
    </font>
    <font>
      <u/>
      <sz val="11"/>
      <color theme="10"/>
      <name val="Calibri"/>
      <family val="2"/>
      <scheme val="minor"/>
    </font>
    <font>
      <sz val="11"/>
      <color theme="1"/>
      <name val="Calibri"/>
      <family val="2"/>
      <scheme val="minor"/>
    </font>
    <font>
      <b/>
      <i/>
      <sz val="11"/>
      <name val="Arial"/>
      <family val="2"/>
    </font>
    <font>
      <sz val="11"/>
      <color theme="1"/>
      <name val="Arial"/>
      <family val="2"/>
    </font>
    <font>
      <i/>
      <sz val="11"/>
      <name val="Arial"/>
      <family val="2"/>
    </font>
    <font>
      <b/>
      <sz val="11"/>
      <color theme="1"/>
      <name val="Arial"/>
      <family val="2"/>
    </font>
    <font>
      <sz val="11"/>
      <name val="Arial"/>
      <family val="2"/>
    </font>
    <font>
      <b/>
      <sz val="11"/>
      <name val="Arial"/>
      <family val="2"/>
    </font>
    <font>
      <b/>
      <i/>
      <sz val="11"/>
      <color theme="1"/>
      <name val="Arial"/>
      <family val="2"/>
    </font>
    <font>
      <b/>
      <sz val="13"/>
      <color theme="1" tint="0.24994659260841701"/>
      <name val="Calibri Light"/>
      <family val="2"/>
      <scheme val="major"/>
    </font>
    <font>
      <b/>
      <sz val="10"/>
      <color rgb="FFFFFFFF"/>
      <name val="Arial Narrow"/>
      <family val="2"/>
    </font>
    <font>
      <sz val="10"/>
      <color theme="1"/>
      <name val="Arial Narrow"/>
      <family val="2"/>
    </font>
    <font>
      <sz val="10"/>
      <color rgb="FF000000"/>
      <name val="Arial Narrow"/>
      <family val="2"/>
    </font>
    <font>
      <b/>
      <sz val="10"/>
      <color rgb="FF000000"/>
      <name val="Arial Narrow"/>
      <family val="2"/>
    </font>
    <font>
      <u/>
      <sz val="10"/>
      <color theme="10"/>
      <name val="Arial Narrow"/>
      <family val="2"/>
    </font>
    <font>
      <sz val="10"/>
      <name val="Arial Narrow"/>
      <family val="2"/>
    </font>
  </fonts>
  <fills count="15">
    <fill>
      <patternFill patternType="none"/>
    </fill>
    <fill>
      <patternFill patternType="gray125"/>
    </fill>
    <fill>
      <patternFill patternType="solid">
        <fgColor rgb="FF7073A6"/>
        <bgColor indexed="64"/>
      </patternFill>
    </fill>
    <fill>
      <patternFill patternType="solid">
        <fgColor rgb="FFF1F1F1"/>
        <bgColor indexed="64"/>
      </patternFill>
    </fill>
    <fill>
      <patternFill patternType="solid">
        <fgColor rgb="FFD9D9D9"/>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5050"/>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4" tint="0.39997558519241921"/>
        <bgColor indexed="64"/>
      </patternFill>
    </fill>
  </fills>
  <borders count="40">
    <border>
      <left/>
      <right/>
      <top/>
      <bottom/>
      <diagonal/>
    </border>
    <border>
      <left/>
      <right style="thick">
        <color rgb="FFFFFFFF"/>
      </right>
      <top/>
      <bottom style="thick">
        <color rgb="FFFFFFFF"/>
      </bottom>
      <diagonal/>
    </border>
    <border>
      <left/>
      <right style="thick">
        <color rgb="FFFFFFFF"/>
      </right>
      <top/>
      <bottom/>
      <diagonal/>
    </border>
    <border>
      <left/>
      <right/>
      <top/>
      <bottom style="thick">
        <color rgb="FFFFFFFF"/>
      </bottom>
      <diagonal/>
    </border>
    <border>
      <left/>
      <right style="thick">
        <color rgb="FFFFFFFF"/>
      </right>
      <top style="thick">
        <color rgb="FFFFFFFF"/>
      </top>
      <bottom style="thick">
        <color rgb="FFFFFFFF"/>
      </bottom>
      <diagonal/>
    </border>
    <border>
      <left/>
      <right/>
      <top style="thick">
        <color rgb="FFFFFFFF"/>
      </top>
      <bottom/>
      <diagonal/>
    </border>
    <border>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thick">
        <color rgb="FFFFFFFF"/>
      </bottom>
      <diagonal/>
    </border>
    <border>
      <left style="thick">
        <color rgb="FFFFFFFF"/>
      </left>
      <right/>
      <top/>
      <bottom/>
      <diagonal/>
    </border>
    <border>
      <left style="thick">
        <color rgb="FFFFFFFF"/>
      </left>
      <right/>
      <top/>
      <bottom style="thick">
        <color rgb="FFFFFFFF"/>
      </bottom>
      <diagonal/>
    </border>
    <border>
      <left/>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style="thin">
        <color indexed="64"/>
      </left>
      <right style="thin">
        <color indexed="64"/>
      </right>
      <top style="thin">
        <color indexed="64"/>
      </top>
      <bottom style="thin">
        <color indexed="64"/>
      </bottom>
      <diagonal/>
    </border>
    <border>
      <left/>
      <right/>
      <top style="thick">
        <color theme="0"/>
      </top>
      <bottom/>
      <diagonal/>
    </border>
    <border>
      <left style="thin">
        <color theme="0"/>
      </left>
      <right style="thick">
        <color rgb="FFFFFFFF"/>
      </right>
      <top style="thin">
        <color theme="0"/>
      </top>
      <bottom/>
      <diagonal/>
    </border>
    <border>
      <left/>
      <right style="thin">
        <color theme="0"/>
      </right>
      <top style="thin">
        <color theme="0"/>
      </top>
      <bottom/>
      <diagonal/>
    </border>
    <border>
      <left style="thin">
        <color theme="0"/>
      </left>
      <right style="thick">
        <color rgb="FFFFFFFF"/>
      </right>
      <top/>
      <bottom/>
      <diagonal/>
    </border>
    <border>
      <left/>
      <right style="thin">
        <color theme="0"/>
      </right>
      <top/>
      <bottom/>
      <diagonal/>
    </border>
    <border>
      <left style="thin">
        <color theme="0"/>
      </left>
      <right style="thick">
        <color rgb="FFFFFFFF"/>
      </right>
      <top/>
      <bottom style="thick">
        <color rgb="FFFFFFFF"/>
      </bottom>
      <diagonal/>
    </border>
    <border>
      <left/>
      <right style="thin">
        <color theme="0"/>
      </right>
      <top/>
      <bottom style="thick">
        <color rgb="FFFFFFFF"/>
      </bottom>
      <diagonal/>
    </border>
    <border>
      <left style="thin">
        <color theme="0"/>
      </left>
      <right style="thick">
        <color rgb="FFFFFFFF"/>
      </right>
      <top style="thick">
        <color rgb="FFFFFFFF"/>
      </top>
      <bottom/>
      <diagonal/>
    </border>
    <border>
      <left/>
      <right style="thin">
        <color theme="0"/>
      </right>
      <top style="thick">
        <color rgb="FFFFFFFF"/>
      </top>
      <bottom/>
      <diagonal/>
    </border>
    <border>
      <left style="thin">
        <color theme="0"/>
      </left>
      <right/>
      <top/>
      <bottom/>
      <diagonal/>
    </border>
    <border>
      <left/>
      <right style="thin">
        <color theme="0"/>
      </right>
      <top style="thick">
        <color rgb="FFFFFFFF"/>
      </top>
      <bottom style="thick">
        <color rgb="FFFFFFFF"/>
      </bottom>
      <diagonal/>
    </border>
    <border>
      <left style="thick">
        <color rgb="FFFFFFFF"/>
      </left>
      <right style="thin">
        <color theme="0"/>
      </right>
      <top style="thick">
        <color rgb="FFFFFFFF"/>
      </top>
      <bottom/>
      <diagonal/>
    </border>
    <border>
      <left style="thick">
        <color rgb="FFFFFFFF"/>
      </left>
      <right style="thin">
        <color theme="0"/>
      </right>
      <top/>
      <bottom/>
      <diagonal/>
    </border>
    <border>
      <left style="thick">
        <color rgb="FFFFFFFF"/>
      </left>
      <right style="thin">
        <color theme="0"/>
      </right>
      <top/>
      <bottom style="thick">
        <color rgb="FFFFFFFF"/>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ck">
        <color theme="0"/>
      </right>
      <top style="thick">
        <color theme="0"/>
      </top>
      <bottom style="thick">
        <color theme="0"/>
      </bottom>
      <diagonal/>
    </border>
    <border>
      <left style="thick">
        <color rgb="FFFFFFFF"/>
      </left>
      <right/>
      <top style="thick">
        <color theme="0"/>
      </top>
      <bottom style="thick">
        <color theme="0"/>
      </bottom>
      <diagonal/>
    </border>
    <border>
      <left/>
      <right/>
      <top style="thick">
        <color theme="0"/>
      </top>
      <bottom style="thick">
        <color theme="0"/>
      </bottom>
      <diagonal/>
    </border>
    <border>
      <left/>
      <right style="thick">
        <color rgb="FFFFFFFF"/>
      </right>
      <top style="thick">
        <color theme="0"/>
      </top>
      <bottom style="thick">
        <color theme="0"/>
      </bottom>
      <diagonal/>
    </border>
  </borders>
  <cellStyleXfs count="5">
    <xf numFmtId="0" fontId="0" fillId="0" borderId="0"/>
    <xf numFmtId="0" fontId="5" fillId="0" borderId="0" applyNumberFormat="0" applyFill="0" applyBorder="0" applyAlignment="0" applyProtection="0"/>
    <xf numFmtId="9" fontId="6" fillId="0" borderId="0" applyFont="0" applyFill="0" applyBorder="0" applyAlignment="0" applyProtection="0"/>
    <xf numFmtId="0" fontId="14" fillId="0" borderId="0" applyFill="0" applyBorder="0" applyProtection="0">
      <alignment horizontal="left"/>
    </xf>
    <xf numFmtId="43" fontId="6" fillId="0" borderId="0" applyFont="0" applyFill="0" applyBorder="0" applyAlignment="0" applyProtection="0"/>
  </cellStyleXfs>
  <cellXfs count="304">
    <xf numFmtId="0" fontId="0" fillId="0" borderId="0" xfId="0"/>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46" fontId="2" fillId="4" borderId="2" xfId="0" applyNumberFormat="1" applyFont="1" applyFill="1" applyBorder="1" applyAlignment="1">
      <alignment horizontal="left" vertical="center" wrapText="1"/>
    </xf>
    <xf numFmtId="0" fontId="0" fillId="4" borderId="1" xfId="0" applyFill="1" applyBorder="1" applyAlignment="1">
      <alignment vertical="center" wrapText="1"/>
    </xf>
    <xf numFmtId="0" fontId="2" fillId="4"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46" fontId="2" fillId="3" borderId="2" xfId="0" applyNumberFormat="1" applyFont="1" applyFill="1" applyBorder="1" applyAlignment="1">
      <alignment horizontal="left" vertical="center" wrapText="1"/>
    </xf>
    <xf numFmtId="0" fontId="0" fillId="3" borderId="2" xfId="0" applyFill="1" applyBorder="1" applyAlignment="1">
      <alignment vertical="center" wrapText="1"/>
    </xf>
    <xf numFmtId="0" fontId="0" fillId="3" borderId="1" xfId="0" applyFill="1" applyBorder="1" applyAlignment="1">
      <alignment vertical="center" wrapText="1"/>
    </xf>
    <xf numFmtId="0" fontId="2" fillId="3" borderId="1" xfId="0" applyFont="1" applyFill="1" applyBorder="1" applyAlignment="1">
      <alignment horizontal="left" vertical="center" wrapText="1"/>
    </xf>
    <xf numFmtId="3" fontId="2" fillId="4" borderId="2" xfId="0" applyNumberFormat="1" applyFont="1" applyFill="1" applyBorder="1" applyAlignment="1">
      <alignment horizontal="left" vertical="center" wrapText="1"/>
    </xf>
    <xf numFmtId="0" fontId="7" fillId="0" borderId="19" xfId="0" applyFont="1" applyBorder="1" applyAlignment="1">
      <alignment vertical="center" wrapText="1"/>
    </xf>
    <xf numFmtId="0" fontId="10" fillId="0" borderId="19" xfId="0" applyFont="1" applyBorder="1" applyAlignment="1">
      <alignment wrapText="1"/>
    </xf>
    <xf numFmtId="0" fontId="11" fillId="8" borderId="19" xfId="0" applyFont="1" applyFill="1" applyBorder="1" applyAlignment="1">
      <alignment vertical="center" wrapText="1"/>
    </xf>
    <xf numFmtId="0" fontId="8" fillId="9" borderId="19" xfId="0" applyFont="1" applyFill="1" applyBorder="1" applyAlignment="1">
      <alignment horizontal="center" vertical="center" wrapText="1"/>
    </xf>
    <xf numFmtId="0" fontId="11" fillId="9" borderId="19" xfId="0" applyFont="1" applyFill="1" applyBorder="1" applyAlignment="1">
      <alignment vertical="center" wrapText="1"/>
    </xf>
    <xf numFmtId="0" fontId="8" fillId="8" borderId="19" xfId="0" applyFont="1" applyFill="1" applyBorder="1" applyAlignment="1">
      <alignment horizontal="center" vertical="center" wrapText="1"/>
    </xf>
    <xf numFmtId="0" fontId="7" fillId="0" borderId="0" xfId="0" applyFont="1" applyAlignment="1">
      <alignment vertical="center" wrapText="1"/>
    </xf>
    <xf numFmtId="0" fontId="8" fillId="0" borderId="0" xfId="0" applyFont="1" applyAlignment="1">
      <alignment wrapText="1"/>
    </xf>
    <xf numFmtId="0" fontId="0" fillId="0" borderId="0" xfId="0" applyAlignment="1">
      <alignment wrapText="1"/>
    </xf>
    <xf numFmtId="0" fontId="9" fillId="0" borderId="0" xfId="0" applyFont="1" applyAlignment="1">
      <alignment vertical="center" wrapText="1"/>
    </xf>
    <xf numFmtId="0" fontId="11" fillId="0" borderId="0" xfId="0" applyFont="1" applyAlignment="1">
      <alignment vertical="center" wrapText="1"/>
    </xf>
    <xf numFmtId="0" fontId="13" fillId="10" borderId="19" xfId="0" applyFont="1" applyFill="1" applyBorder="1" applyAlignment="1">
      <alignment vertical="center" wrapText="1"/>
    </xf>
    <xf numFmtId="0" fontId="8" fillId="10" borderId="19" xfId="0" applyFont="1" applyFill="1" applyBorder="1" applyAlignment="1">
      <alignment wrapText="1"/>
    </xf>
    <xf numFmtId="0" fontId="11" fillId="10" borderId="19" xfId="0" applyFont="1" applyFill="1" applyBorder="1" applyAlignment="1">
      <alignment vertical="center" wrapText="1"/>
    </xf>
    <xf numFmtId="0" fontId="8" fillId="11" borderId="19" xfId="0" applyFont="1" applyFill="1" applyBorder="1" applyAlignment="1">
      <alignment horizontal="center" vertical="center" wrapText="1"/>
    </xf>
    <xf numFmtId="0" fontId="11" fillId="11" borderId="19" xfId="0" applyFont="1" applyFill="1" applyBorder="1" applyAlignment="1">
      <alignment vertical="center" wrapText="1"/>
    </xf>
    <xf numFmtId="0" fontId="2" fillId="4" borderId="21" xfId="0" applyFont="1" applyFill="1" applyBorder="1" applyAlignment="1">
      <alignment horizontal="left" vertical="center" wrapText="1"/>
    </xf>
    <xf numFmtId="3" fontId="2" fillId="4" borderId="22" xfId="0" applyNumberFormat="1"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0" fillId="4" borderId="25" xfId="0" applyFill="1" applyBorder="1" applyAlignment="1">
      <alignment vertical="center" wrapText="1"/>
    </xf>
    <xf numFmtId="0" fontId="2" fillId="4" borderId="26"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0" fillId="3" borderId="23" xfId="0" applyFill="1" applyBorder="1" applyAlignment="1">
      <alignment vertical="center" wrapText="1"/>
    </xf>
    <xf numFmtId="0" fontId="2" fillId="4" borderId="27" xfId="0" applyFont="1" applyFill="1" applyBorder="1" applyAlignment="1">
      <alignment horizontal="left" vertical="center" wrapText="1"/>
    </xf>
    <xf numFmtId="3" fontId="2" fillId="4" borderId="28" xfId="0" applyNumberFormat="1" applyFont="1" applyFill="1" applyBorder="1" applyAlignment="1">
      <alignment horizontal="left" vertical="center" wrapText="1"/>
    </xf>
    <xf numFmtId="0" fontId="0" fillId="0" borderId="29" xfId="0" applyBorder="1"/>
    <xf numFmtId="0" fontId="0" fillId="0" borderId="24" xfId="0" applyBorder="1"/>
    <xf numFmtId="0" fontId="0" fillId="0" borderId="30" xfId="0" applyBorder="1"/>
    <xf numFmtId="0" fontId="0" fillId="0" borderId="34" xfId="0" applyBorder="1"/>
    <xf numFmtId="0" fontId="0" fillId="0" borderId="35" xfId="0" applyBorder="1"/>
    <xf numFmtId="46" fontId="2" fillId="3" borderId="1" xfId="0" applyNumberFormat="1" applyFont="1" applyFill="1" applyBorder="1" applyAlignment="1">
      <alignment horizontal="left" vertical="center" wrapText="1"/>
    </xf>
    <xf numFmtId="0" fontId="2" fillId="6" borderId="2" xfId="0" applyFont="1" applyFill="1" applyBorder="1" applyAlignment="1">
      <alignment horizontal="left" vertical="center" wrapText="1"/>
    </xf>
    <xf numFmtId="46" fontId="2" fillId="6" borderId="2" xfId="0" applyNumberFormat="1" applyFont="1" applyFill="1" applyBorder="1" applyAlignment="1">
      <alignment horizontal="left" vertical="center" wrapText="1"/>
    </xf>
    <xf numFmtId="46" fontId="2" fillId="6" borderId="1" xfId="0" applyNumberFormat="1" applyFont="1" applyFill="1" applyBorder="1" applyAlignment="1">
      <alignment horizontal="left" vertical="center" wrapText="1"/>
    </xf>
    <xf numFmtId="0" fontId="2" fillId="7" borderId="2" xfId="0" applyFont="1" applyFill="1" applyBorder="1" applyAlignment="1">
      <alignment horizontal="left" vertical="center" wrapText="1"/>
    </xf>
    <xf numFmtId="46" fontId="2" fillId="7" borderId="2" xfId="0" applyNumberFormat="1" applyFont="1" applyFill="1" applyBorder="1" applyAlignment="1">
      <alignment horizontal="left" vertical="center" wrapText="1"/>
    </xf>
    <xf numFmtId="46" fontId="2" fillId="7" borderId="1" xfId="0" applyNumberFormat="1" applyFont="1" applyFill="1" applyBorder="1" applyAlignment="1">
      <alignment horizontal="left" vertical="center" wrapText="1"/>
    </xf>
    <xf numFmtId="0" fontId="2" fillId="12" borderId="2" xfId="0" applyFont="1" applyFill="1" applyBorder="1" applyAlignment="1">
      <alignment horizontal="left" vertical="center" wrapText="1"/>
    </xf>
    <xf numFmtId="46" fontId="2" fillId="12" borderId="2" xfId="0" applyNumberFormat="1" applyFont="1" applyFill="1" applyBorder="1" applyAlignment="1">
      <alignment horizontal="left" vertical="center" wrapText="1"/>
    </xf>
    <xf numFmtId="46" fontId="2" fillId="12" borderId="1" xfId="0" applyNumberFormat="1" applyFont="1" applyFill="1" applyBorder="1" applyAlignment="1">
      <alignment horizontal="left" vertical="center" wrapText="1"/>
    </xf>
    <xf numFmtId="0" fontId="2" fillId="12" borderId="13" xfId="0" applyFont="1" applyFill="1" applyBorder="1" applyAlignment="1">
      <alignment vertical="center" wrapText="1"/>
    </xf>
    <xf numFmtId="0" fontId="2" fillId="12" borderId="7" xfId="0" applyFont="1" applyFill="1" applyBorder="1" applyAlignment="1">
      <alignment vertical="center" wrapText="1"/>
    </xf>
    <xf numFmtId="0" fontId="0" fillId="0" borderId="0" xfId="0" applyAlignment="1">
      <alignment horizontal="center"/>
    </xf>
    <xf numFmtId="3" fontId="2" fillId="12" borderId="2" xfId="0" applyNumberFormat="1" applyFont="1" applyFill="1" applyBorder="1" applyAlignment="1">
      <alignment horizontal="left" vertical="center" wrapText="1"/>
    </xf>
    <xf numFmtId="0" fontId="2" fillId="4" borderId="6" xfId="0" applyFont="1" applyFill="1" applyBorder="1" applyAlignment="1">
      <alignment horizontal="left" vertical="center" wrapText="1"/>
    </xf>
    <xf numFmtId="3" fontId="2" fillId="4" borderId="6" xfId="0" applyNumberFormat="1" applyFont="1" applyFill="1" applyBorder="1" applyAlignment="1">
      <alignment horizontal="left" vertical="center" wrapText="1"/>
    </xf>
    <xf numFmtId="1" fontId="2" fillId="4" borderId="2" xfId="0" applyNumberFormat="1" applyFont="1" applyFill="1" applyBorder="1" applyAlignment="1">
      <alignment horizontal="left" vertical="center" wrapText="1"/>
    </xf>
    <xf numFmtId="0" fontId="15" fillId="2" borderId="15"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center"/>
    </xf>
    <xf numFmtId="0" fontId="17" fillId="2" borderId="2" xfId="0"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0" xfId="0" applyFont="1" applyFill="1" applyAlignment="1">
      <alignment vertical="center" wrapText="1"/>
    </xf>
    <xf numFmtId="0" fontId="15" fillId="2" borderId="2"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vertical="center" wrapText="1"/>
    </xf>
    <xf numFmtId="0" fontId="15" fillId="2" borderId="3" xfId="0" applyFont="1" applyFill="1" applyBorder="1" applyAlignment="1">
      <alignment vertical="center" wrapText="1"/>
    </xf>
    <xf numFmtId="0" fontId="15" fillId="2" borderId="1" xfId="0" applyFont="1" applyFill="1" applyBorder="1" applyAlignment="1">
      <alignment vertical="center" wrapText="1"/>
    </xf>
    <xf numFmtId="0" fontId="18" fillId="3" borderId="11" xfId="0" applyFont="1" applyFill="1" applyBorder="1" applyAlignment="1">
      <alignment vertical="center" wrapText="1"/>
    </xf>
    <xf numFmtId="0" fontId="18" fillId="3" borderId="4" xfId="0" applyFont="1" applyFill="1" applyBorder="1" applyAlignment="1">
      <alignment vertical="center" wrapText="1"/>
    </xf>
    <xf numFmtId="0" fontId="17" fillId="0" borderId="12" xfId="0" applyFont="1" applyBorder="1" applyAlignment="1">
      <alignment vertical="center" wrapText="1"/>
    </xf>
    <xf numFmtId="0" fontId="17" fillId="0" borderId="11" xfId="0" applyFont="1" applyBorder="1" applyAlignment="1">
      <alignment vertical="center" wrapText="1"/>
    </xf>
    <xf numFmtId="0" fontId="17" fillId="4" borderId="16" xfId="0" applyFont="1" applyFill="1" applyBorder="1" applyAlignment="1">
      <alignment horizontal="center" vertical="center" wrapText="1"/>
    </xf>
    <xf numFmtId="0" fontId="17" fillId="4" borderId="15" xfId="0" applyFont="1" applyFill="1" applyBorder="1" applyAlignment="1">
      <alignment vertical="center" wrapText="1"/>
    </xf>
    <xf numFmtId="0" fontId="17" fillId="4" borderId="15" xfId="0" applyFont="1" applyFill="1" applyBorder="1" applyAlignment="1">
      <alignment horizontal="center" vertical="center" wrapText="1"/>
    </xf>
    <xf numFmtId="9" fontId="17" fillId="4" borderId="15" xfId="2"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4" borderId="16" xfId="0" applyFont="1" applyFill="1" applyBorder="1" applyAlignment="1">
      <alignment horizontal="left" vertical="center" wrapText="1"/>
    </xf>
    <xf numFmtId="0" fontId="17" fillId="4" borderId="15" xfId="0" applyFont="1" applyFill="1" applyBorder="1" applyAlignment="1">
      <alignment horizontal="left" vertical="center" wrapText="1"/>
    </xf>
    <xf numFmtId="43" fontId="17" fillId="4" borderId="2" xfId="4" applyFont="1" applyFill="1" applyBorder="1" applyAlignment="1">
      <alignment horizontal="left" vertical="center" wrapText="1"/>
    </xf>
    <xf numFmtId="0" fontId="17" fillId="4" borderId="14" xfId="0" applyFont="1" applyFill="1" applyBorder="1" applyAlignment="1">
      <alignment vertical="center" wrapText="1"/>
    </xf>
    <xf numFmtId="0" fontId="17" fillId="4" borderId="5" xfId="0" applyFont="1" applyFill="1" applyBorder="1" applyAlignment="1">
      <alignment vertical="center" wrapText="1"/>
    </xf>
    <xf numFmtId="0" fontId="17" fillId="4" borderId="6" xfId="0" applyFont="1" applyFill="1" applyBorder="1" applyAlignment="1">
      <alignment vertical="center" wrapText="1"/>
    </xf>
    <xf numFmtId="0" fontId="17" fillId="5" borderId="15" xfId="0" applyFont="1" applyFill="1" applyBorder="1" applyAlignment="1">
      <alignment vertical="center" wrapText="1"/>
    </xf>
    <xf numFmtId="0" fontId="17" fillId="5" borderId="15" xfId="0" applyFont="1" applyFill="1" applyBorder="1" applyAlignment="1">
      <alignment horizontal="center" vertical="center" wrapText="1"/>
    </xf>
    <xf numFmtId="9" fontId="17" fillId="5" borderId="15" xfId="2" applyFont="1" applyFill="1" applyBorder="1" applyAlignment="1">
      <alignment horizontal="center" vertical="center" wrapText="1"/>
    </xf>
    <xf numFmtId="0" fontId="17" fillId="5" borderId="16"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4" borderId="9" xfId="0" applyFont="1" applyFill="1" applyBorder="1" applyAlignment="1">
      <alignment vertical="center" wrapText="1"/>
    </xf>
    <xf numFmtId="0" fontId="17" fillId="4" borderId="0" xfId="0" applyFont="1" applyFill="1" applyAlignment="1">
      <alignment vertical="center" wrapText="1"/>
    </xf>
    <xf numFmtId="0" fontId="17" fillId="4" borderId="2" xfId="0" applyFont="1" applyFill="1" applyBorder="1" applyAlignment="1">
      <alignment vertical="center" wrapText="1"/>
    </xf>
    <xf numFmtId="0" fontId="17" fillId="12" borderId="15" xfId="0" applyFont="1" applyFill="1" applyBorder="1" applyAlignment="1">
      <alignment horizontal="center" vertical="center" wrapText="1"/>
    </xf>
    <xf numFmtId="0" fontId="16" fillId="12" borderId="15" xfId="0" applyFont="1" applyFill="1" applyBorder="1" applyAlignment="1">
      <alignment horizontal="center" vertical="center" wrapText="1"/>
    </xf>
    <xf numFmtId="9" fontId="17" fillId="12" borderId="15" xfId="2" applyFont="1" applyFill="1" applyBorder="1" applyAlignment="1">
      <alignment horizontal="center" vertical="center" wrapText="1"/>
    </xf>
    <xf numFmtId="3" fontId="17" fillId="4" borderId="2" xfId="0" applyNumberFormat="1" applyFont="1" applyFill="1" applyBorder="1" applyAlignment="1">
      <alignment horizontal="left" vertical="center" wrapText="1"/>
    </xf>
    <xf numFmtId="0" fontId="17" fillId="4" borderId="13" xfId="0" applyFont="1" applyFill="1" applyBorder="1" applyAlignment="1">
      <alignment vertical="center" wrapText="1"/>
    </xf>
    <xf numFmtId="0" fontId="17" fillId="0" borderId="14" xfId="0" applyFont="1" applyBorder="1" applyAlignment="1">
      <alignment vertical="center" wrapText="1"/>
    </xf>
    <xf numFmtId="0" fontId="17" fillId="0" borderId="5" xfId="0" applyFont="1" applyBorder="1" applyAlignment="1">
      <alignment vertical="center" wrapText="1"/>
    </xf>
    <xf numFmtId="0" fontId="17" fillId="7" borderId="15" xfId="0" applyFont="1" applyFill="1" applyBorder="1" applyAlignment="1">
      <alignment horizontal="center" vertical="center" wrapText="1"/>
    </xf>
    <xf numFmtId="9" fontId="17" fillId="7" borderId="15" xfId="2" applyFont="1" applyFill="1" applyBorder="1" applyAlignment="1">
      <alignment horizontal="center" vertical="center" wrapText="1"/>
    </xf>
    <xf numFmtId="0" fontId="17" fillId="3" borderId="13" xfId="0" applyFont="1" applyFill="1" applyBorder="1" applyAlignment="1">
      <alignment vertical="center" wrapText="1"/>
    </xf>
    <xf numFmtId="0" fontId="17" fillId="0" borderId="9" xfId="0" applyFont="1" applyBorder="1" applyAlignment="1">
      <alignment vertical="center" wrapText="1"/>
    </xf>
    <xf numFmtId="0" fontId="17" fillId="0" borderId="0" xfId="0" applyFont="1" applyAlignment="1">
      <alignment vertical="center" wrapText="1"/>
    </xf>
    <xf numFmtId="0" fontId="17" fillId="4" borderId="2" xfId="0" applyFont="1" applyFill="1" applyBorder="1" applyAlignment="1">
      <alignment horizontal="left" vertical="center" wrapText="1"/>
    </xf>
    <xf numFmtId="0" fontId="17" fillId="3" borderId="15" xfId="0" applyFont="1" applyFill="1" applyBorder="1" applyAlignment="1">
      <alignment horizontal="center" vertical="center" wrapText="1"/>
    </xf>
    <xf numFmtId="9" fontId="17" fillId="3" borderId="15" xfId="2"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7" fillId="3" borderId="19" xfId="0" applyFont="1" applyFill="1" applyBorder="1" applyAlignment="1">
      <alignment horizontal="left" vertical="center" wrapText="1"/>
    </xf>
    <xf numFmtId="0" fontId="19" fillId="3" borderId="19" xfId="1" applyFont="1" applyFill="1" applyBorder="1" applyAlignment="1">
      <alignment vertical="center" wrapText="1"/>
    </xf>
    <xf numFmtId="0" fontId="17" fillId="0" borderId="19" xfId="0" applyFont="1" applyBorder="1" applyAlignment="1">
      <alignment vertical="center" wrapText="1"/>
    </xf>
    <xf numFmtId="9" fontId="17" fillId="4" borderId="15" xfId="0" applyNumberFormat="1" applyFont="1" applyFill="1" applyBorder="1" applyAlignment="1">
      <alignment horizontal="center" vertical="center" wrapText="1"/>
    </xf>
    <xf numFmtId="9" fontId="17" fillId="3" borderId="15" xfId="0" applyNumberFormat="1" applyFont="1" applyFill="1" applyBorder="1" applyAlignment="1">
      <alignment horizontal="center" vertical="center" wrapText="1"/>
    </xf>
    <xf numFmtId="0" fontId="16" fillId="14" borderId="0" xfId="0" applyFont="1" applyFill="1" applyAlignment="1">
      <alignment horizontal="center" vertical="center"/>
    </xf>
    <xf numFmtId="3" fontId="16" fillId="14" borderId="20" xfId="0" applyNumberFormat="1" applyFont="1" applyFill="1" applyBorder="1" applyAlignment="1">
      <alignment horizontal="center" vertical="center"/>
    </xf>
    <xf numFmtId="0" fontId="16" fillId="14" borderId="15" xfId="0" applyFont="1" applyFill="1" applyBorder="1" applyAlignment="1">
      <alignment horizontal="center" vertical="center"/>
    </xf>
    <xf numFmtId="3" fontId="16" fillId="14" borderId="15" xfId="0" applyNumberFormat="1" applyFont="1" applyFill="1" applyBorder="1" applyAlignment="1">
      <alignment horizontal="center" vertical="center"/>
    </xf>
    <xf numFmtId="9" fontId="16" fillId="14" borderId="15" xfId="2" applyFont="1" applyFill="1" applyBorder="1" applyAlignment="1">
      <alignment horizontal="center" vertical="center"/>
    </xf>
    <xf numFmtId="3" fontId="16" fillId="14" borderId="16" xfId="0" applyNumberFormat="1" applyFont="1" applyFill="1" applyBorder="1" applyAlignment="1">
      <alignment horizontal="center" vertical="center"/>
    </xf>
    <xf numFmtId="0" fontId="16" fillId="13" borderId="15" xfId="0" applyFont="1" applyFill="1" applyBorder="1" applyAlignment="1">
      <alignment horizontal="center" vertical="center"/>
    </xf>
    <xf numFmtId="9" fontId="17" fillId="13" borderId="17" xfId="2" applyFont="1" applyFill="1" applyBorder="1" applyAlignment="1">
      <alignment horizontal="center" vertical="center" wrapText="1"/>
    </xf>
    <xf numFmtId="9" fontId="17" fillId="13" borderId="15" xfId="2" applyFont="1" applyFill="1" applyBorder="1" applyAlignment="1">
      <alignment horizontal="center" vertical="center" wrapText="1"/>
    </xf>
    <xf numFmtId="0" fontId="16" fillId="13" borderId="15" xfId="0" applyFont="1" applyFill="1" applyBorder="1" applyAlignment="1">
      <alignment horizontal="center" vertical="center" wrapText="1"/>
    </xf>
    <xf numFmtId="3" fontId="20" fillId="4" borderId="36" xfId="0" applyNumberFormat="1" applyFont="1" applyFill="1" applyBorder="1" applyAlignment="1">
      <alignment horizontal="center" vertical="center" wrapText="1"/>
    </xf>
    <xf numFmtId="3" fontId="17" fillId="4" borderId="15" xfId="0" applyNumberFormat="1" applyFont="1" applyFill="1" applyBorder="1" applyAlignment="1">
      <alignment horizontal="center" vertical="center" wrapText="1"/>
    </xf>
    <xf numFmtId="0" fontId="17" fillId="3" borderId="15" xfId="0" applyFont="1" applyFill="1" applyBorder="1" applyAlignment="1">
      <alignment vertical="center" wrapText="1"/>
    </xf>
    <xf numFmtId="3" fontId="20" fillId="4" borderId="36" xfId="0" applyNumberFormat="1" applyFont="1" applyFill="1" applyBorder="1" applyAlignment="1">
      <alignment horizontal="left" vertical="center" wrapText="1"/>
    </xf>
    <xf numFmtId="4" fontId="20" fillId="4" borderId="36" xfId="0" applyNumberFormat="1" applyFont="1" applyFill="1" applyBorder="1" applyAlignment="1">
      <alignment horizontal="center" vertical="center" wrapText="1"/>
    </xf>
    <xf numFmtId="3" fontId="20" fillId="4" borderId="15" xfId="0" applyNumberFormat="1" applyFont="1" applyFill="1" applyBorder="1" applyAlignment="1">
      <alignment horizontal="center" vertical="center" wrapText="1"/>
    </xf>
    <xf numFmtId="9" fontId="20" fillId="4" borderId="15" xfId="0" applyNumberFormat="1" applyFont="1" applyFill="1" applyBorder="1" applyAlignment="1">
      <alignment horizontal="center" vertical="center" wrapText="1"/>
    </xf>
    <xf numFmtId="0" fontId="17" fillId="3" borderId="15" xfId="0" applyFont="1" applyFill="1" applyBorder="1" applyAlignment="1">
      <alignment horizontal="left" vertical="center" wrapText="1"/>
    </xf>
    <xf numFmtId="2" fontId="17" fillId="3" borderId="15" xfId="0" applyNumberFormat="1" applyFont="1" applyFill="1" applyBorder="1" applyAlignment="1">
      <alignment horizontal="center" vertical="center" wrapText="1"/>
    </xf>
    <xf numFmtId="9" fontId="20" fillId="3" borderId="15" xfId="0" applyNumberFormat="1" applyFont="1" applyFill="1" applyBorder="1" applyAlignment="1">
      <alignment horizontal="center" vertical="center" wrapText="1"/>
    </xf>
    <xf numFmtId="0" fontId="16" fillId="13" borderId="15" xfId="0" applyFont="1" applyFill="1" applyBorder="1" applyAlignment="1">
      <alignment horizontal="left" vertical="center" wrapText="1"/>
    </xf>
    <xf numFmtId="0" fontId="16" fillId="13" borderId="15" xfId="0" applyFont="1" applyFill="1" applyBorder="1" applyAlignment="1">
      <alignment horizontal="left" vertical="center"/>
    </xf>
    <xf numFmtId="2" fontId="16" fillId="13" borderId="15" xfId="0" applyNumberFormat="1" applyFont="1" applyFill="1" applyBorder="1" applyAlignment="1">
      <alignment horizontal="center" vertical="center"/>
    </xf>
    <xf numFmtId="2" fontId="17" fillId="4" borderId="15" xfId="0" applyNumberFormat="1" applyFont="1" applyFill="1" applyBorder="1" applyAlignment="1">
      <alignment horizontal="center" vertical="center" wrapText="1"/>
    </xf>
    <xf numFmtId="2" fontId="17" fillId="5" borderId="16" xfId="0" applyNumberFormat="1" applyFont="1" applyFill="1" applyBorder="1" applyAlignment="1">
      <alignment horizontal="center" vertical="center" wrapText="1"/>
    </xf>
    <xf numFmtId="10" fontId="17" fillId="12" borderId="15" xfId="2" applyNumberFormat="1" applyFont="1" applyFill="1" applyBorder="1" applyAlignment="1">
      <alignment horizontal="center" vertical="center" wrapText="1"/>
    </xf>
    <xf numFmtId="2" fontId="17" fillId="7" borderId="15" xfId="0" applyNumberFormat="1" applyFont="1" applyFill="1" applyBorder="1" applyAlignment="1">
      <alignment horizontal="center" vertical="center" wrapText="1"/>
    </xf>
    <xf numFmtId="10" fontId="17" fillId="7" borderId="15" xfId="2" applyNumberFormat="1" applyFont="1" applyFill="1" applyBorder="1" applyAlignment="1">
      <alignment horizontal="center" vertical="center" wrapText="1"/>
    </xf>
    <xf numFmtId="10" fontId="17" fillId="4" borderId="15" xfId="2" applyNumberFormat="1" applyFont="1" applyFill="1" applyBorder="1" applyAlignment="1">
      <alignment horizontal="center" vertical="center" wrapText="1"/>
    </xf>
    <xf numFmtId="10" fontId="17" fillId="3" borderId="15" xfId="2" applyNumberFormat="1" applyFont="1" applyFill="1" applyBorder="1" applyAlignment="1">
      <alignment horizontal="center" vertical="center" wrapText="1"/>
    </xf>
    <xf numFmtId="10" fontId="17" fillId="7" borderId="15" xfId="0" applyNumberFormat="1" applyFont="1" applyFill="1" applyBorder="1" applyAlignment="1">
      <alignment horizontal="center" vertical="center" wrapText="1"/>
    </xf>
    <xf numFmtId="10" fontId="17" fillId="4" borderId="15" xfId="0" applyNumberFormat="1" applyFont="1" applyFill="1" applyBorder="1" applyAlignment="1">
      <alignment horizontal="center" vertical="center" wrapText="1"/>
    </xf>
    <xf numFmtId="10" fontId="17" fillId="3" borderId="15" xfId="0" applyNumberFormat="1" applyFont="1" applyFill="1" applyBorder="1" applyAlignment="1">
      <alignment horizontal="center" vertical="center" wrapText="1"/>
    </xf>
    <xf numFmtId="10" fontId="17" fillId="4" borderId="16" xfId="0" applyNumberFormat="1" applyFont="1" applyFill="1" applyBorder="1" applyAlignment="1">
      <alignment horizontal="center" vertical="center" wrapText="1"/>
    </xf>
    <xf numFmtId="0" fontId="17" fillId="5" borderId="16" xfId="0" applyFont="1" applyFill="1" applyBorder="1" applyAlignment="1">
      <alignment horizontal="center" vertical="center" wrapText="1"/>
    </xf>
    <xf numFmtId="2" fontId="20" fillId="13" borderId="15" xfId="0" applyNumberFormat="1" applyFont="1" applyFill="1" applyBorder="1" applyAlignment="1">
      <alignment horizontal="center" vertical="center"/>
    </xf>
    <xf numFmtId="0" fontId="20" fillId="5" borderId="15" xfId="0" applyFont="1" applyFill="1" applyBorder="1" applyAlignment="1">
      <alignment horizontal="center" vertical="center" wrapText="1"/>
    </xf>
    <xf numFmtId="0" fontId="20" fillId="4" borderId="15" xfId="0" applyFont="1" applyFill="1" applyBorder="1" applyAlignment="1">
      <alignment horizontal="center" vertical="center" wrapText="1"/>
    </xf>
    <xf numFmtId="10" fontId="17" fillId="5" borderId="16" xfId="2" applyNumberFormat="1" applyFont="1" applyFill="1" applyBorder="1" applyAlignment="1">
      <alignment horizontal="center" vertical="center" wrapText="1"/>
    </xf>
    <xf numFmtId="3" fontId="20" fillId="13" borderId="15" xfId="0" applyNumberFormat="1" applyFont="1" applyFill="1" applyBorder="1" applyAlignment="1">
      <alignment horizontal="center" vertical="center"/>
    </xf>
    <xf numFmtId="3" fontId="20" fillId="13" borderId="17" xfId="0" applyNumberFormat="1" applyFont="1" applyFill="1" applyBorder="1" applyAlignment="1">
      <alignment horizontal="center" vertical="center" wrapText="1"/>
    </xf>
    <xf numFmtId="0" fontId="20" fillId="3" borderId="15" xfId="0" applyFont="1" applyFill="1" applyBorder="1" applyAlignment="1">
      <alignment horizontal="center" vertical="center" wrapText="1"/>
    </xf>
    <xf numFmtId="9" fontId="20" fillId="3" borderId="15" xfId="2" applyFont="1" applyFill="1" applyBorder="1" applyAlignment="1">
      <alignment horizontal="center" vertical="center" wrapText="1"/>
    </xf>
    <xf numFmtId="10" fontId="16" fillId="13" borderId="15" xfId="2" applyNumberFormat="1" applyFont="1" applyFill="1" applyBorder="1" applyAlignment="1">
      <alignment horizontal="center" vertical="center"/>
    </xf>
    <xf numFmtId="0" fontId="20" fillId="7"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17" fillId="7" borderId="15" xfId="0" applyFont="1" applyFill="1" applyBorder="1" applyAlignment="1">
      <alignment horizontal="left" vertical="center" wrapText="1"/>
    </xf>
    <xf numFmtId="2" fontId="20" fillId="7" borderId="15" xfId="0" applyNumberFormat="1" applyFont="1" applyFill="1" applyBorder="1" applyAlignment="1">
      <alignment horizontal="center" vertical="center" wrapText="1"/>
    </xf>
    <xf numFmtId="2" fontId="20" fillId="4" borderId="15" xfId="0" applyNumberFormat="1" applyFont="1" applyFill="1" applyBorder="1" applyAlignment="1">
      <alignment horizontal="center" vertical="center" wrapText="1"/>
    </xf>
    <xf numFmtId="2" fontId="20" fillId="3" borderId="15" xfId="0" applyNumberFormat="1" applyFont="1" applyFill="1" applyBorder="1" applyAlignment="1">
      <alignment horizontal="center" vertical="center" wrapText="1"/>
    </xf>
    <xf numFmtId="2" fontId="20" fillId="4" borderId="16" xfId="0" applyNumberFormat="1" applyFont="1" applyFill="1" applyBorder="1" applyAlignment="1">
      <alignment horizontal="center" vertical="center" wrapText="1"/>
    </xf>
    <xf numFmtId="164" fontId="17" fillId="12" borderId="15" xfId="0" applyNumberFormat="1" applyFont="1" applyFill="1" applyBorder="1" applyAlignment="1">
      <alignment horizontal="center" vertical="center" wrapText="1"/>
    </xf>
    <xf numFmtId="0" fontId="16" fillId="12" borderId="15" xfId="0" applyFont="1" applyFill="1" applyBorder="1" applyAlignment="1">
      <alignment horizontal="left" vertical="center" wrapText="1"/>
    </xf>
    <xf numFmtId="2" fontId="16" fillId="14" borderId="15" xfId="0" applyNumberFormat="1" applyFont="1" applyFill="1" applyBorder="1" applyAlignment="1">
      <alignment horizontal="center" vertical="center"/>
    </xf>
    <xf numFmtId="164" fontId="20" fillId="7" borderId="15" xfId="0" applyNumberFormat="1" applyFont="1" applyFill="1" applyBorder="1" applyAlignment="1">
      <alignment horizontal="center" vertical="center" wrapText="1"/>
    </xf>
    <xf numFmtId="1" fontId="17" fillId="12" borderId="15" xfId="0" applyNumberFormat="1" applyFont="1" applyFill="1" applyBorder="1" applyAlignment="1">
      <alignment horizontal="center" vertical="center" wrapText="1"/>
    </xf>
    <xf numFmtId="0" fontId="20" fillId="7" borderId="15" xfId="0" applyFont="1" applyFill="1" applyBorder="1" applyAlignment="1">
      <alignment horizontal="left" vertical="center" wrapText="1"/>
    </xf>
    <xf numFmtId="10" fontId="20" fillId="4" borderId="36" xfId="2" applyNumberFormat="1" applyFont="1" applyFill="1" applyBorder="1" applyAlignment="1">
      <alignment horizontal="center" vertical="center" wrapText="1"/>
    </xf>
    <xf numFmtId="0" fontId="20" fillId="7" borderId="15" xfId="0" applyFont="1" applyFill="1" applyBorder="1" applyAlignment="1">
      <alignment vertical="center" wrapText="1"/>
    </xf>
    <xf numFmtId="0" fontId="17" fillId="4" borderId="16" xfId="0" applyFont="1" applyFill="1" applyBorder="1" applyAlignment="1">
      <alignment vertical="center" wrapText="1"/>
    </xf>
    <xf numFmtId="10" fontId="16" fillId="14" borderId="15" xfId="2" applyNumberFormat="1" applyFont="1" applyFill="1" applyBorder="1" applyAlignment="1">
      <alignment horizontal="center" vertical="center"/>
    </xf>
    <xf numFmtId="0" fontId="2" fillId="4" borderId="14"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2" fillId="4" borderId="0" xfId="0" applyFont="1" applyFill="1" applyAlignment="1">
      <alignment horizontal="center" vertical="center" wrapText="1"/>
    </xf>
    <xf numFmtId="0" fontId="2" fillId="12" borderId="14"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9" xfId="0" applyFont="1" applyFill="1" applyBorder="1" applyAlignment="1">
      <alignment horizontal="center" vertical="center" wrapText="1"/>
    </xf>
    <xf numFmtId="0" fontId="2" fillId="12" borderId="0" xfId="0" applyFont="1" applyFill="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3" borderId="1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3" borderId="1" xfId="0" applyFont="1" applyFill="1" applyBorder="1" applyAlignment="1">
      <alignment horizontal="justify" vertical="center" wrapText="1"/>
    </xf>
    <xf numFmtId="9" fontId="2" fillId="3" borderId="31" xfId="0" applyNumberFormat="1" applyFont="1" applyFill="1" applyBorder="1" applyAlignment="1">
      <alignment horizontal="left" vertical="center" wrapText="1"/>
    </xf>
    <xf numFmtId="9" fontId="2" fillId="3" borderId="32" xfId="0" applyNumberFormat="1" applyFont="1" applyFill="1" applyBorder="1" applyAlignment="1">
      <alignment horizontal="left" vertical="center" wrapText="1"/>
    </xf>
    <xf numFmtId="9" fontId="2" fillId="3" borderId="33" xfId="0" applyNumberFormat="1" applyFont="1" applyFill="1" applyBorder="1" applyAlignment="1">
      <alignment horizontal="left" vertical="center" wrapText="1"/>
    </xf>
    <xf numFmtId="3" fontId="2" fillId="4" borderId="31" xfId="0" applyNumberFormat="1" applyFont="1" applyFill="1" applyBorder="1" applyAlignment="1">
      <alignment horizontal="left" vertical="center" wrapText="1"/>
    </xf>
    <xf numFmtId="3" fontId="2" fillId="4" borderId="32" xfId="0" applyNumberFormat="1" applyFont="1" applyFill="1" applyBorder="1" applyAlignment="1">
      <alignment horizontal="left" vertical="center" wrapText="1"/>
    </xf>
    <xf numFmtId="3" fontId="2" fillId="4" borderId="33" xfId="0" applyNumberFormat="1" applyFont="1" applyFill="1" applyBorder="1" applyAlignment="1">
      <alignment horizontal="left" vertical="center" wrapText="1"/>
    </xf>
    <xf numFmtId="0" fontId="2" fillId="4" borderId="14"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9"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10"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12" borderId="14" xfId="0" applyFont="1" applyFill="1" applyBorder="1" applyAlignment="1">
      <alignment horizontal="left" vertical="center" wrapText="1"/>
    </xf>
    <xf numFmtId="0" fontId="2" fillId="12" borderId="6" xfId="0" applyFont="1" applyFill="1" applyBorder="1" applyAlignment="1">
      <alignment horizontal="left" vertical="center" wrapText="1"/>
    </xf>
    <xf numFmtId="0" fontId="2" fillId="12" borderId="9"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2" fillId="12" borderId="10"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7" xfId="0" applyFont="1" applyFill="1" applyBorder="1" applyAlignment="1">
      <alignment horizontal="left" vertical="center" wrapText="1"/>
    </xf>
    <xf numFmtId="0" fontId="2" fillId="4" borderId="1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0" borderId="12" xfId="0" applyFont="1" applyBorder="1" applyAlignment="1">
      <alignment horizontal="justify" vertical="center" wrapText="1"/>
    </xf>
    <xf numFmtId="0" fontId="1" fillId="0" borderId="11" xfId="0" applyFont="1" applyBorder="1" applyAlignment="1">
      <alignment horizontal="justify"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3" fontId="2" fillId="4" borderId="13" xfId="0" applyNumberFormat="1" applyFont="1" applyFill="1" applyBorder="1" applyAlignment="1">
      <alignment horizontal="left" vertical="center" wrapText="1"/>
    </xf>
    <xf numFmtId="3" fontId="2" fillId="4" borderId="7" xfId="0" applyNumberFormat="1" applyFont="1" applyFill="1" applyBorder="1" applyAlignment="1">
      <alignment horizontal="left" vertical="center" wrapText="1"/>
    </xf>
    <xf numFmtId="3" fontId="2" fillId="4" borderId="8" xfId="0" applyNumberFormat="1" applyFont="1" applyFill="1" applyBorder="1" applyAlignment="1">
      <alignment horizontal="left" vertical="center" wrapText="1"/>
    </xf>
    <xf numFmtId="0" fontId="1" fillId="0" borderId="9" xfId="0" applyFont="1" applyBorder="1" applyAlignment="1">
      <alignment horizontal="justify" vertical="center" wrapText="1"/>
    </xf>
    <xf numFmtId="0" fontId="1" fillId="0" borderId="0" xfId="0" applyFont="1" applyAlignment="1">
      <alignment horizontal="justify" vertical="center" wrapText="1"/>
    </xf>
    <xf numFmtId="9" fontId="2" fillId="3" borderId="13" xfId="0" applyNumberFormat="1" applyFont="1" applyFill="1" applyBorder="1" applyAlignment="1">
      <alignment horizontal="left" vertical="center" wrapText="1"/>
    </xf>
    <xf numFmtId="9" fontId="2" fillId="3" borderId="7" xfId="0" applyNumberFormat="1" applyFont="1" applyFill="1" applyBorder="1" applyAlignment="1">
      <alignment horizontal="left" vertical="center" wrapText="1"/>
    </xf>
    <xf numFmtId="9" fontId="2" fillId="3" borderId="8" xfId="0" applyNumberFormat="1" applyFont="1" applyFill="1" applyBorder="1" applyAlignment="1">
      <alignment horizontal="left" vertical="center" wrapText="1"/>
    </xf>
    <xf numFmtId="0" fontId="17" fillId="8" borderId="18" xfId="0" applyFont="1" applyFill="1" applyBorder="1" applyAlignment="1">
      <alignment horizontal="center" vertical="center" wrapText="1"/>
    </xf>
    <xf numFmtId="0" fontId="17" fillId="8" borderId="17" xfId="0" applyFont="1" applyFill="1" applyBorder="1" applyAlignment="1">
      <alignment horizontal="center" vertical="center" wrapText="1"/>
    </xf>
    <xf numFmtId="3" fontId="17" fillId="4" borderId="16" xfId="0" applyNumberFormat="1" applyFont="1" applyFill="1" applyBorder="1" applyAlignment="1">
      <alignment horizontal="center" vertical="center" wrapText="1"/>
    </xf>
    <xf numFmtId="3" fontId="17" fillId="4" borderId="18" xfId="0" applyNumberFormat="1" applyFont="1" applyFill="1" applyBorder="1" applyAlignment="1">
      <alignment horizontal="center" vertical="center" wrapText="1"/>
    </xf>
    <xf numFmtId="3" fontId="17" fillId="4" borderId="17" xfId="0" applyNumberFormat="1"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6" fillId="13" borderId="16" xfId="0" applyFont="1" applyFill="1" applyBorder="1" applyAlignment="1">
      <alignment horizontal="center" vertical="center"/>
    </xf>
    <xf numFmtId="0" fontId="16" fillId="13" borderId="18" xfId="0" applyFont="1" applyFill="1" applyBorder="1" applyAlignment="1">
      <alignment horizontal="center" vertical="center"/>
    </xf>
    <xf numFmtId="0" fontId="16" fillId="13" borderId="17" xfId="0" applyFont="1" applyFill="1" applyBorder="1" applyAlignment="1">
      <alignment horizontal="center" vertical="center"/>
    </xf>
    <xf numFmtId="0" fontId="17" fillId="5" borderId="16"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5" borderId="20"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7" borderId="16"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8" fillId="10" borderId="19" xfId="0" applyFont="1" applyFill="1" applyBorder="1" applyAlignment="1">
      <alignment horizontal="left" vertical="top" wrapText="1"/>
    </xf>
    <xf numFmtId="0" fontId="11" fillId="10" borderId="19" xfId="0" applyFont="1" applyFill="1" applyBorder="1" applyAlignment="1">
      <alignment horizontal="left" vertical="top" wrapText="1"/>
    </xf>
  </cellXfs>
  <cellStyles count="5">
    <cellStyle name="Activity" xfId="3" xr:uid="{00000000-0005-0000-0000-000000000000}"/>
    <cellStyle name="Hipervínculo" xfId="1" builtinId="8"/>
    <cellStyle name="Millares" xfId="4" builtinId="3"/>
    <cellStyle name="Normal" xfId="0" builtinId="0"/>
    <cellStyle name="Porcentaje" xfId="2"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9525</xdr:rowOff>
    </xdr:from>
    <xdr:to>
      <xdr:col>0</xdr:col>
      <xdr:colOff>609600</xdr:colOff>
      <xdr:row>1</xdr:row>
      <xdr:rowOff>238125</xdr:rowOff>
    </xdr:to>
    <xdr:pic>
      <xdr:nvPicPr>
        <xdr:cNvPr id="2" name="Picture 374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9525"/>
          <a:ext cx="4191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419100</xdr:colOff>
      <xdr:row>1</xdr:row>
      <xdr:rowOff>228600</xdr:rowOff>
    </xdr:to>
    <xdr:pic>
      <xdr:nvPicPr>
        <xdr:cNvPr id="3" name="Picture 3740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4191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419100</xdr:colOff>
      <xdr:row>1</xdr:row>
      <xdr:rowOff>228600</xdr:rowOff>
    </xdr:to>
    <xdr:pic>
      <xdr:nvPicPr>
        <xdr:cNvPr id="4" name="Picture 3740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0"/>
          <a:ext cx="4191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0</xdr:row>
      <xdr:rowOff>0</xdr:rowOff>
    </xdr:from>
    <xdr:to>
      <xdr:col>3</xdr:col>
      <xdr:colOff>419100</xdr:colOff>
      <xdr:row>1</xdr:row>
      <xdr:rowOff>228600</xdr:rowOff>
    </xdr:to>
    <xdr:pic>
      <xdr:nvPicPr>
        <xdr:cNvPr id="5" name="Picture 3740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0"/>
          <a:ext cx="4191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0</xdr:row>
      <xdr:rowOff>0</xdr:rowOff>
    </xdr:from>
    <xdr:to>
      <xdr:col>5</xdr:col>
      <xdr:colOff>419100</xdr:colOff>
      <xdr:row>1</xdr:row>
      <xdr:rowOff>228600</xdr:rowOff>
    </xdr:to>
    <xdr:pic>
      <xdr:nvPicPr>
        <xdr:cNvPr id="6" name="Picture 3740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0"/>
          <a:ext cx="4191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0</xdr:row>
      <xdr:rowOff>0</xdr:rowOff>
    </xdr:from>
    <xdr:to>
      <xdr:col>7</xdr:col>
      <xdr:colOff>419100</xdr:colOff>
      <xdr:row>1</xdr:row>
      <xdr:rowOff>228600</xdr:rowOff>
    </xdr:to>
    <xdr:pic>
      <xdr:nvPicPr>
        <xdr:cNvPr id="7" name="Picture 3740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34000" y="0"/>
          <a:ext cx="4191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352425</xdr:colOff>
      <xdr:row>0</xdr:row>
      <xdr:rowOff>0</xdr:rowOff>
    </xdr:from>
    <xdr:to>
      <xdr:col>0</xdr:col>
      <xdr:colOff>723900</xdr:colOff>
      <xdr:row>1</xdr:row>
      <xdr:rowOff>228600</xdr:rowOff>
    </xdr:to>
    <xdr:pic>
      <xdr:nvPicPr>
        <xdr:cNvPr id="8" name="Picture 3740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2425" y="0"/>
          <a:ext cx="371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topLeftCell="A101" workbookViewId="0">
      <selection activeCell="F15" sqref="F15"/>
    </sheetView>
  </sheetViews>
  <sheetFormatPr baseColWidth="10" defaultRowHeight="14.5" x14ac:dyDescent="0.35"/>
  <cols>
    <col min="6" max="6" width="11.90625" customWidth="1"/>
    <col min="7" max="7" width="0" hidden="1" customWidth="1"/>
  </cols>
  <sheetData>
    <row r="1" spans="1:10" x14ac:dyDescent="0.35">
      <c r="A1" s="259" t="s">
        <v>0</v>
      </c>
      <c r="B1" s="261" t="s">
        <v>1</v>
      </c>
      <c r="C1" s="261" t="s">
        <v>2</v>
      </c>
      <c r="D1" s="253" t="s">
        <v>3</v>
      </c>
      <c r="E1" s="255"/>
      <c r="F1" s="261" t="s">
        <v>4</v>
      </c>
      <c r="G1" s="1"/>
      <c r="H1" s="253" t="s">
        <v>6</v>
      </c>
      <c r="I1" s="254"/>
      <c r="J1" s="255"/>
    </row>
    <row r="2" spans="1:10" ht="81" thickBot="1" x14ac:dyDescent="0.4">
      <c r="A2" s="260"/>
      <c r="B2" s="262"/>
      <c r="C2" s="262"/>
      <c r="D2" s="256"/>
      <c r="E2" s="258"/>
      <c r="F2" s="262"/>
      <c r="G2" s="2" t="s">
        <v>5</v>
      </c>
      <c r="H2" s="256"/>
      <c r="I2" s="257"/>
      <c r="J2" s="258"/>
    </row>
    <row r="3" spans="1:10" ht="15.5" thickTop="1" thickBot="1" x14ac:dyDescent="0.4">
      <c r="A3" s="246" t="s">
        <v>7</v>
      </c>
      <c r="B3" s="246"/>
      <c r="C3" s="246"/>
      <c r="D3" s="246"/>
      <c r="E3" s="246"/>
      <c r="F3" s="246"/>
      <c r="G3" s="246"/>
      <c r="H3" s="247"/>
      <c r="I3" s="248"/>
      <c r="J3" s="249"/>
    </row>
    <row r="4" spans="1:10" ht="63.75" customHeight="1" thickTop="1" x14ac:dyDescent="0.35">
      <c r="A4" s="229" t="s">
        <v>8</v>
      </c>
      <c r="B4" s="184" t="s">
        <v>9</v>
      </c>
      <c r="C4" s="184" t="s">
        <v>10</v>
      </c>
      <c r="D4" s="178" t="s">
        <v>11</v>
      </c>
      <c r="E4" s="179"/>
      <c r="F4" s="3" t="s">
        <v>12</v>
      </c>
      <c r="G4" s="3">
        <v>268</v>
      </c>
      <c r="H4" s="178" t="s">
        <v>20</v>
      </c>
      <c r="I4" s="250"/>
      <c r="J4" s="179"/>
    </row>
    <row r="5" spans="1:10" x14ac:dyDescent="0.35">
      <c r="A5" s="231"/>
      <c r="B5" s="185"/>
      <c r="C5" s="185"/>
      <c r="D5" s="180"/>
      <c r="E5" s="181"/>
      <c r="F5" s="4">
        <v>84.142361111111114</v>
      </c>
      <c r="G5" s="3" t="s">
        <v>14</v>
      </c>
      <c r="H5" s="180"/>
      <c r="I5" s="251"/>
      <c r="J5" s="181"/>
    </row>
    <row r="6" spans="1:10" x14ac:dyDescent="0.35">
      <c r="A6" s="231"/>
      <c r="B6" s="185"/>
      <c r="C6" s="185"/>
      <c r="D6" s="180"/>
      <c r="E6" s="181"/>
      <c r="F6" s="4">
        <v>84.186111111111117</v>
      </c>
      <c r="G6" s="3" t="s">
        <v>15</v>
      </c>
      <c r="H6" s="180"/>
      <c r="I6" s="251"/>
      <c r="J6" s="181"/>
    </row>
    <row r="7" spans="1:10" x14ac:dyDescent="0.35">
      <c r="A7" s="231"/>
      <c r="B7" s="185"/>
      <c r="C7" s="185"/>
      <c r="D7" s="180"/>
      <c r="E7" s="181"/>
      <c r="F7" s="4">
        <v>84.229861111111106</v>
      </c>
      <c r="G7" s="3" t="s">
        <v>16</v>
      </c>
      <c r="H7" s="180"/>
      <c r="I7" s="251"/>
      <c r="J7" s="181"/>
    </row>
    <row r="8" spans="1:10" x14ac:dyDescent="0.35">
      <c r="A8" s="231"/>
      <c r="B8" s="185"/>
      <c r="C8" s="185"/>
      <c r="D8" s="180"/>
      <c r="E8" s="181"/>
      <c r="F8" s="4">
        <v>84.273611111111109</v>
      </c>
      <c r="G8" s="3" t="s">
        <v>17</v>
      </c>
      <c r="H8" s="180"/>
      <c r="I8" s="251"/>
      <c r="J8" s="181"/>
    </row>
    <row r="9" spans="1:10" ht="23" x14ac:dyDescent="0.35">
      <c r="A9" s="231"/>
      <c r="B9" s="185"/>
      <c r="C9" s="185"/>
      <c r="D9" s="180"/>
      <c r="E9" s="181"/>
      <c r="F9" s="3" t="s">
        <v>13</v>
      </c>
      <c r="G9" s="3" t="s">
        <v>18</v>
      </c>
      <c r="H9" s="180"/>
      <c r="I9" s="251"/>
      <c r="J9" s="181"/>
    </row>
    <row r="10" spans="1:10" ht="35" thickBot="1" x14ac:dyDescent="0.4">
      <c r="A10" s="231"/>
      <c r="B10" s="185"/>
      <c r="C10" s="186"/>
      <c r="D10" s="182"/>
      <c r="E10" s="183"/>
      <c r="F10" s="5"/>
      <c r="G10" s="6" t="s">
        <v>19</v>
      </c>
      <c r="H10" s="180"/>
      <c r="I10" s="251"/>
      <c r="J10" s="181"/>
    </row>
    <row r="11" spans="1:10" ht="15" thickTop="1" x14ac:dyDescent="0.35">
      <c r="A11" s="231"/>
      <c r="B11" s="185"/>
      <c r="C11" s="196" t="s">
        <v>21</v>
      </c>
      <c r="D11" s="190">
        <v>15</v>
      </c>
      <c r="E11" s="191"/>
      <c r="F11" s="7" t="s">
        <v>22</v>
      </c>
      <c r="G11" s="7">
        <v>268</v>
      </c>
      <c r="H11" s="180"/>
      <c r="I11" s="251"/>
      <c r="J11" s="181"/>
    </row>
    <row r="12" spans="1:10" x14ac:dyDescent="0.35">
      <c r="A12" s="231"/>
      <c r="B12" s="185"/>
      <c r="C12" s="197"/>
      <c r="D12" s="192"/>
      <c r="E12" s="193"/>
      <c r="F12" s="8">
        <v>84.131250000000009</v>
      </c>
      <c r="G12" s="7" t="s">
        <v>14</v>
      </c>
      <c r="H12" s="180"/>
      <c r="I12" s="251"/>
      <c r="J12" s="181"/>
    </row>
    <row r="13" spans="1:10" x14ac:dyDescent="0.35">
      <c r="A13" s="231"/>
      <c r="B13" s="185"/>
      <c r="C13" s="197"/>
      <c r="D13" s="192"/>
      <c r="E13" s="193"/>
      <c r="F13" s="8">
        <v>84.171527777777769</v>
      </c>
      <c r="G13" s="7" t="s">
        <v>15</v>
      </c>
      <c r="H13" s="180"/>
      <c r="I13" s="251"/>
      <c r="J13" s="181"/>
    </row>
    <row r="14" spans="1:10" x14ac:dyDescent="0.35">
      <c r="A14" s="231"/>
      <c r="B14" s="185"/>
      <c r="C14" s="197"/>
      <c r="D14" s="192"/>
      <c r="E14" s="193"/>
      <c r="F14" s="8">
        <v>84.211111111111109</v>
      </c>
      <c r="G14" s="7" t="s">
        <v>16</v>
      </c>
      <c r="H14" s="180"/>
      <c r="I14" s="251"/>
      <c r="J14" s="181"/>
    </row>
    <row r="15" spans="1:10" x14ac:dyDescent="0.35">
      <c r="A15" s="231"/>
      <c r="B15" s="185"/>
      <c r="C15" s="197"/>
      <c r="D15" s="192"/>
      <c r="E15" s="193"/>
      <c r="F15" s="8">
        <v>84.252083333333331</v>
      </c>
      <c r="G15" s="7" t="s">
        <v>17</v>
      </c>
      <c r="H15" s="180"/>
      <c r="I15" s="251"/>
      <c r="J15" s="181"/>
    </row>
    <row r="16" spans="1:10" x14ac:dyDescent="0.35">
      <c r="A16" s="231"/>
      <c r="B16" s="185"/>
      <c r="C16" s="197"/>
      <c r="D16" s="192"/>
      <c r="E16" s="193"/>
      <c r="F16" s="9"/>
      <c r="G16" s="7" t="s">
        <v>18</v>
      </c>
      <c r="H16" s="180"/>
      <c r="I16" s="251"/>
      <c r="J16" s="181"/>
    </row>
    <row r="17" spans="1:10" ht="35" thickBot="1" x14ac:dyDescent="0.4">
      <c r="A17" s="233"/>
      <c r="B17" s="186"/>
      <c r="C17" s="198"/>
      <c r="D17" s="194"/>
      <c r="E17" s="195"/>
      <c r="F17" s="10"/>
      <c r="G17" s="11" t="s">
        <v>19</v>
      </c>
      <c r="H17" s="182"/>
      <c r="I17" s="252"/>
      <c r="J17" s="183"/>
    </row>
    <row r="18" spans="1:10" ht="15" customHeight="1" thickTop="1" x14ac:dyDescent="0.35">
      <c r="A18" s="234" t="s">
        <v>23</v>
      </c>
      <c r="B18" s="243" t="s">
        <v>95</v>
      </c>
      <c r="C18" s="236" t="s">
        <v>99</v>
      </c>
      <c r="D18" s="237"/>
      <c r="E18" s="55" t="s">
        <v>24</v>
      </c>
      <c r="F18" s="52" t="s">
        <v>119</v>
      </c>
      <c r="G18" s="58" t="s">
        <v>145</v>
      </c>
      <c r="H18" s="203" t="s">
        <v>25</v>
      </c>
      <c r="I18" s="204"/>
      <c r="J18" s="204"/>
    </row>
    <row r="19" spans="1:10" ht="15" customHeight="1" x14ac:dyDescent="0.35">
      <c r="A19" s="202"/>
      <c r="B19" s="244"/>
      <c r="C19" s="238"/>
      <c r="D19" s="239"/>
      <c r="E19" s="56"/>
      <c r="F19" s="53" t="s">
        <v>136</v>
      </c>
      <c r="G19" s="53" t="s">
        <v>136</v>
      </c>
      <c r="H19" s="205"/>
      <c r="I19" s="206"/>
      <c r="J19" s="206"/>
    </row>
    <row r="20" spans="1:10" ht="15" customHeight="1" x14ac:dyDescent="0.35">
      <c r="A20" s="202"/>
      <c r="B20" s="244"/>
      <c r="C20" s="238"/>
      <c r="D20" s="239"/>
      <c r="E20" s="56"/>
      <c r="F20" s="53" t="s">
        <v>120</v>
      </c>
      <c r="G20" s="53" t="s">
        <v>142</v>
      </c>
      <c r="H20" s="205"/>
      <c r="I20" s="206"/>
      <c r="J20" s="206"/>
    </row>
    <row r="21" spans="1:10" ht="15" customHeight="1" x14ac:dyDescent="0.35">
      <c r="A21" s="202"/>
      <c r="B21" s="244"/>
      <c r="C21" s="238"/>
      <c r="D21" s="239"/>
      <c r="E21" s="56"/>
      <c r="F21" s="53" t="s">
        <v>121</v>
      </c>
      <c r="G21" s="53" t="s">
        <v>143</v>
      </c>
      <c r="H21" s="205"/>
      <c r="I21" s="206"/>
      <c r="J21" s="206"/>
    </row>
    <row r="22" spans="1:10" ht="15" customHeight="1" thickBot="1" x14ac:dyDescent="0.4">
      <c r="A22" s="202"/>
      <c r="B22" s="244"/>
      <c r="C22" s="240"/>
      <c r="D22" s="241"/>
      <c r="E22" s="56"/>
      <c r="F22" s="54" t="s">
        <v>113</v>
      </c>
      <c r="G22" s="52" t="s">
        <v>144</v>
      </c>
      <c r="H22" s="205"/>
      <c r="I22" s="206"/>
      <c r="J22" s="206"/>
    </row>
    <row r="23" spans="1:10" ht="15" customHeight="1" thickTop="1" x14ac:dyDescent="0.35">
      <c r="A23" s="202"/>
      <c r="B23" s="244"/>
      <c r="C23" s="190" t="s">
        <v>100</v>
      </c>
      <c r="D23" s="191"/>
      <c r="E23" s="196" t="s">
        <v>24</v>
      </c>
      <c r="F23" s="7" t="s">
        <v>122</v>
      </c>
      <c r="G23" s="7" t="s">
        <v>114</v>
      </c>
      <c r="H23" s="199" t="s">
        <v>25</v>
      </c>
      <c r="I23" s="200"/>
      <c r="J23" s="200"/>
    </row>
    <row r="24" spans="1:10" ht="15" customHeight="1" x14ac:dyDescent="0.35">
      <c r="A24" s="202"/>
      <c r="B24" s="244"/>
      <c r="C24" s="192"/>
      <c r="D24" s="193"/>
      <c r="E24" s="197"/>
      <c r="F24" s="8" t="s">
        <v>123</v>
      </c>
      <c r="G24" s="8" t="s">
        <v>115</v>
      </c>
      <c r="H24" s="199"/>
      <c r="I24" s="200"/>
      <c r="J24" s="200"/>
    </row>
    <row r="25" spans="1:10" ht="15" customHeight="1" x14ac:dyDescent="0.35">
      <c r="A25" s="202"/>
      <c r="B25" s="244"/>
      <c r="C25" s="192"/>
      <c r="D25" s="193"/>
      <c r="E25" s="197"/>
      <c r="F25" s="8" t="s">
        <v>137</v>
      </c>
      <c r="G25" s="8" t="s">
        <v>116</v>
      </c>
      <c r="H25" s="199"/>
      <c r="I25" s="200"/>
      <c r="J25" s="200"/>
    </row>
    <row r="26" spans="1:10" ht="15" customHeight="1" x14ac:dyDescent="0.35">
      <c r="A26" s="202"/>
      <c r="B26" s="244"/>
      <c r="C26" s="192"/>
      <c r="D26" s="193"/>
      <c r="E26" s="197"/>
      <c r="F26" s="8" t="s">
        <v>131</v>
      </c>
      <c r="G26" s="8" t="s">
        <v>117</v>
      </c>
      <c r="H26" s="199"/>
      <c r="I26" s="200"/>
      <c r="J26" s="200"/>
    </row>
    <row r="27" spans="1:10" ht="15.75" customHeight="1" thickBot="1" x14ac:dyDescent="0.4">
      <c r="A27" s="202"/>
      <c r="B27" s="244"/>
      <c r="C27" s="194"/>
      <c r="D27" s="195"/>
      <c r="E27" s="198"/>
      <c r="F27" s="45" t="s">
        <v>132</v>
      </c>
      <c r="G27" s="45" t="s">
        <v>118</v>
      </c>
      <c r="H27" s="199"/>
      <c r="I27" s="200"/>
      <c r="J27" s="200"/>
    </row>
    <row r="28" spans="1:10" ht="15.75" customHeight="1" thickTop="1" x14ac:dyDescent="0.35">
      <c r="A28" s="202"/>
      <c r="B28" s="244"/>
      <c r="C28" s="178" t="s">
        <v>101</v>
      </c>
      <c r="D28" s="179"/>
      <c r="E28" s="184" t="s">
        <v>24</v>
      </c>
      <c r="F28" s="46" t="s">
        <v>138</v>
      </c>
      <c r="G28" s="46" t="s">
        <v>114</v>
      </c>
      <c r="H28" s="201" t="s">
        <v>25</v>
      </c>
      <c r="I28" s="202"/>
      <c r="J28" s="202"/>
    </row>
    <row r="29" spans="1:10" ht="15" customHeight="1" x14ac:dyDescent="0.35">
      <c r="A29" s="202"/>
      <c r="B29" s="244"/>
      <c r="C29" s="180"/>
      <c r="D29" s="181"/>
      <c r="E29" s="185"/>
      <c r="F29" s="47" t="s">
        <v>136</v>
      </c>
      <c r="G29" s="47" t="s">
        <v>115</v>
      </c>
      <c r="H29" s="201"/>
      <c r="I29" s="202"/>
      <c r="J29" s="202"/>
    </row>
    <row r="30" spans="1:10" ht="15" customHeight="1" x14ac:dyDescent="0.35">
      <c r="A30" s="202"/>
      <c r="B30" s="244"/>
      <c r="C30" s="180"/>
      <c r="D30" s="181"/>
      <c r="E30" s="185"/>
      <c r="F30" s="47" t="s">
        <v>133</v>
      </c>
      <c r="G30" s="47" t="s">
        <v>116</v>
      </c>
      <c r="H30" s="201"/>
      <c r="I30" s="202"/>
      <c r="J30" s="202"/>
    </row>
    <row r="31" spans="1:10" ht="15" customHeight="1" x14ac:dyDescent="0.35">
      <c r="A31" s="202"/>
      <c r="B31" s="244"/>
      <c r="C31" s="180"/>
      <c r="D31" s="181"/>
      <c r="E31" s="185"/>
      <c r="F31" s="47" t="s">
        <v>139</v>
      </c>
      <c r="G31" s="47" t="s">
        <v>117</v>
      </c>
      <c r="H31" s="201"/>
      <c r="I31" s="202"/>
      <c r="J31" s="202"/>
    </row>
    <row r="32" spans="1:10" ht="15.75" customHeight="1" thickBot="1" x14ac:dyDescent="0.4">
      <c r="A32" s="202"/>
      <c r="B32" s="244"/>
      <c r="C32" s="182"/>
      <c r="D32" s="183"/>
      <c r="E32" s="186"/>
      <c r="F32" s="48" t="s">
        <v>140</v>
      </c>
      <c r="G32" s="48" t="s">
        <v>118</v>
      </c>
      <c r="H32" s="201"/>
      <c r="I32" s="202"/>
      <c r="J32" s="202"/>
    </row>
    <row r="33" spans="1:10" ht="15.75" customHeight="1" thickTop="1" x14ac:dyDescent="0.35">
      <c r="A33" s="202"/>
      <c r="B33" s="244"/>
      <c r="C33" s="190" t="s">
        <v>102</v>
      </c>
      <c r="D33" s="191"/>
      <c r="E33" s="196" t="s">
        <v>24</v>
      </c>
      <c r="F33" s="7" t="s">
        <v>124</v>
      </c>
      <c r="G33" s="7" t="s">
        <v>114</v>
      </c>
      <c r="H33" s="199" t="s">
        <v>25</v>
      </c>
      <c r="I33" s="200"/>
      <c r="J33" s="200"/>
    </row>
    <row r="34" spans="1:10" ht="15" customHeight="1" x14ac:dyDescent="0.35">
      <c r="A34" s="202"/>
      <c r="B34" s="244"/>
      <c r="C34" s="192"/>
      <c r="D34" s="193"/>
      <c r="E34" s="197"/>
      <c r="F34" s="8" t="s">
        <v>123</v>
      </c>
      <c r="G34" s="8" t="s">
        <v>115</v>
      </c>
      <c r="H34" s="199"/>
      <c r="I34" s="200"/>
      <c r="J34" s="200"/>
    </row>
    <row r="35" spans="1:10" ht="15" customHeight="1" x14ac:dyDescent="0.35">
      <c r="A35" s="202"/>
      <c r="B35" s="244"/>
      <c r="C35" s="192"/>
      <c r="D35" s="193"/>
      <c r="E35" s="197"/>
      <c r="F35" s="8" t="s">
        <v>133</v>
      </c>
      <c r="G35" s="8" t="s">
        <v>116</v>
      </c>
      <c r="H35" s="199"/>
      <c r="I35" s="200"/>
      <c r="J35" s="200"/>
    </row>
    <row r="36" spans="1:10" ht="15" customHeight="1" x14ac:dyDescent="0.35">
      <c r="A36" s="202"/>
      <c r="B36" s="244"/>
      <c r="C36" s="192"/>
      <c r="D36" s="193"/>
      <c r="E36" s="197"/>
      <c r="F36" s="8" t="s">
        <v>134</v>
      </c>
      <c r="G36" s="8" t="s">
        <v>117</v>
      </c>
      <c r="H36" s="199"/>
      <c r="I36" s="200"/>
      <c r="J36" s="200"/>
    </row>
    <row r="37" spans="1:10" ht="15.75" customHeight="1" thickBot="1" x14ac:dyDescent="0.4">
      <c r="A37" s="202"/>
      <c r="B37" s="244"/>
      <c r="C37" s="194"/>
      <c r="D37" s="195"/>
      <c r="E37" s="198"/>
      <c r="F37" s="45" t="s">
        <v>135</v>
      </c>
      <c r="G37" s="45" t="s">
        <v>118</v>
      </c>
      <c r="H37" s="199"/>
      <c r="I37" s="200"/>
      <c r="J37" s="200"/>
    </row>
    <row r="38" spans="1:10" ht="15.75" customHeight="1" thickTop="1" x14ac:dyDescent="0.35">
      <c r="A38" s="202"/>
      <c r="B38" s="244"/>
      <c r="C38" s="178" t="s">
        <v>103</v>
      </c>
      <c r="D38" s="179"/>
      <c r="E38" s="184" t="s">
        <v>24</v>
      </c>
      <c r="F38" s="12" t="s">
        <v>124</v>
      </c>
      <c r="G38" s="12" t="s">
        <v>114</v>
      </c>
      <c r="H38" s="201" t="s">
        <v>25</v>
      </c>
      <c r="I38" s="202"/>
      <c r="J38" s="202"/>
    </row>
    <row r="39" spans="1:10" ht="15" customHeight="1" x14ac:dyDescent="0.35">
      <c r="A39" s="202"/>
      <c r="B39" s="244"/>
      <c r="C39" s="180"/>
      <c r="D39" s="181"/>
      <c r="E39" s="185"/>
      <c r="F39" s="4" t="s">
        <v>123</v>
      </c>
      <c r="G39" s="4" t="s">
        <v>115</v>
      </c>
      <c r="H39" s="201"/>
      <c r="I39" s="202"/>
      <c r="J39" s="202"/>
    </row>
    <row r="40" spans="1:10" ht="15" customHeight="1" x14ac:dyDescent="0.35">
      <c r="A40" s="202"/>
      <c r="B40" s="244"/>
      <c r="C40" s="180"/>
      <c r="D40" s="181"/>
      <c r="E40" s="185"/>
      <c r="F40" s="4" t="s">
        <v>133</v>
      </c>
      <c r="G40" s="4" t="s">
        <v>116</v>
      </c>
      <c r="H40" s="201"/>
      <c r="I40" s="202"/>
      <c r="J40" s="202"/>
    </row>
    <row r="41" spans="1:10" ht="15" customHeight="1" x14ac:dyDescent="0.35">
      <c r="A41" s="202"/>
      <c r="B41" s="244"/>
      <c r="C41" s="180"/>
      <c r="D41" s="181"/>
      <c r="E41" s="185"/>
      <c r="F41" s="4" t="s">
        <v>134</v>
      </c>
      <c r="G41" s="4" t="s">
        <v>117</v>
      </c>
      <c r="H41" s="201"/>
      <c r="I41" s="202"/>
      <c r="J41" s="202"/>
    </row>
    <row r="42" spans="1:10" ht="15.75" customHeight="1" thickBot="1" x14ac:dyDescent="0.4">
      <c r="A42" s="202"/>
      <c r="B42" s="244"/>
      <c r="C42" s="182"/>
      <c r="D42" s="183"/>
      <c r="E42" s="186"/>
      <c r="F42" s="12" t="s">
        <v>135</v>
      </c>
      <c r="G42" s="3" t="s">
        <v>118</v>
      </c>
      <c r="H42" s="201"/>
      <c r="I42" s="202"/>
      <c r="J42" s="202"/>
    </row>
    <row r="43" spans="1:10" ht="15.75" customHeight="1" thickTop="1" x14ac:dyDescent="0.35">
      <c r="A43" s="202"/>
      <c r="B43" s="244"/>
      <c r="C43" s="190" t="s">
        <v>104</v>
      </c>
      <c r="D43" s="191"/>
      <c r="E43" s="196" t="s">
        <v>24</v>
      </c>
      <c r="F43" s="7" t="s">
        <v>124</v>
      </c>
      <c r="G43" s="49" t="s">
        <v>114</v>
      </c>
      <c r="H43" s="199" t="s">
        <v>25</v>
      </c>
      <c r="I43" s="200"/>
      <c r="J43" s="200"/>
    </row>
    <row r="44" spans="1:10" ht="15" customHeight="1" x14ac:dyDescent="0.35">
      <c r="A44" s="202"/>
      <c r="B44" s="244"/>
      <c r="C44" s="192"/>
      <c r="D44" s="193"/>
      <c r="E44" s="197"/>
      <c r="F44" s="8" t="s">
        <v>123</v>
      </c>
      <c r="G44" s="50" t="s">
        <v>115</v>
      </c>
      <c r="H44" s="199"/>
      <c r="I44" s="200"/>
      <c r="J44" s="200"/>
    </row>
    <row r="45" spans="1:10" ht="15" customHeight="1" x14ac:dyDescent="0.35">
      <c r="A45" s="202"/>
      <c r="B45" s="244"/>
      <c r="C45" s="192"/>
      <c r="D45" s="193"/>
      <c r="E45" s="197"/>
      <c r="F45" s="8" t="s">
        <v>133</v>
      </c>
      <c r="G45" s="50" t="s">
        <v>116</v>
      </c>
      <c r="H45" s="199"/>
      <c r="I45" s="200"/>
      <c r="J45" s="200"/>
    </row>
    <row r="46" spans="1:10" ht="15" customHeight="1" x14ac:dyDescent="0.35">
      <c r="A46" s="202"/>
      <c r="B46" s="244"/>
      <c r="C46" s="192"/>
      <c r="D46" s="193"/>
      <c r="E46" s="197"/>
      <c r="F46" s="8" t="s">
        <v>134</v>
      </c>
      <c r="G46" s="50" t="s">
        <v>117</v>
      </c>
      <c r="H46" s="199"/>
      <c r="I46" s="200"/>
      <c r="J46" s="200"/>
    </row>
    <row r="47" spans="1:10" ht="15.75" customHeight="1" thickBot="1" x14ac:dyDescent="0.4">
      <c r="A47" s="202"/>
      <c r="B47" s="244"/>
      <c r="C47" s="194"/>
      <c r="D47" s="195"/>
      <c r="E47" s="198"/>
      <c r="F47" s="45" t="s">
        <v>135</v>
      </c>
      <c r="G47" s="51" t="s">
        <v>118</v>
      </c>
      <c r="H47" s="199"/>
      <c r="I47" s="200"/>
      <c r="J47" s="200"/>
    </row>
    <row r="48" spans="1:10" ht="15.75" customHeight="1" thickTop="1" x14ac:dyDescent="0.35">
      <c r="A48" s="202"/>
      <c r="B48" s="244"/>
      <c r="C48" s="178" t="s">
        <v>105</v>
      </c>
      <c r="D48" s="179"/>
      <c r="E48" s="184" t="s">
        <v>24</v>
      </c>
      <c r="F48" s="12" t="s">
        <v>124</v>
      </c>
      <c r="G48" s="46" t="s">
        <v>114</v>
      </c>
      <c r="H48" s="201" t="s">
        <v>25</v>
      </c>
      <c r="I48" s="202"/>
      <c r="J48" s="202"/>
    </row>
    <row r="49" spans="1:10" ht="15" customHeight="1" x14ac:dyDescent="0.35">
      <c r="A49" s="202"/>
      <c r="B49" s="244"/>
      <c r="C49" s="180"/>
      <c r="D49" s="181"/>
      <c r="E49" s="185"/>
      <c r="F49" s="4" t="s">
        <v>123</v>
      </c>
      <c r="G49" s="47" t="s">
        <v>115</v>
      </c>
      <c r="H49" s="201"/>
      <c r="I49" s="202"/>
      <c r="J49" s="202"/>
    </row>
    <row r="50" spans="1:10" ht="15" customHeight="1" x14ac:dyDescent="0.35">
      <c r="A50" s="202"/>
      <c r="B50" s="244"/>
      <c r="C50" s="180"/>
      <c r="D50" s="181"/>
      <c r="E50" s="185"/>
      <c r="F50" s="4" t="s">
        <v>133</v>
      </c>
      <c r="G50" s="47" t="s">
        <v>116</v>
      </c>
      <c r="H50" s="201"/>
      <c r="I50" s="202"/>
      <c r="J50" s="202"/>
    </row>
    <row r="51" spans="1:10" ht="15" customHeight="1" x14ac:dyDescent="0.35">
      <c r="A51" s="202"/>
      <c r="B51" s="244"/>
      <c r="C51" s="180"/>
      <c r="D51" s="181"/>
      <c r="E51" s="185"/>
      <c r="F51" s="4" t="s">
        <v>134</v>
      </c>
      <c r="G51" s="47" t="s">
        <v>117</v>
      </c>
      <c r="H51" s="201"/>
      <c r="I51" s="202"/>
      <c r="J51" s="202"/>
    </row>
    <row r="52" spans="1:10" ht="15.75" customHeight="1" thickBot="1" x14ac:dyDescent="0.4">
      <c r="A52" s="202"/>
      <c r="B52" s="245"/>
      <c r="C52" s="182"/>
      <c r="D52" s="183"/>
      <c r="E52" s="186"/>
      <c r="F52" s="12" t="s">
        <v>135</v>
      </c>
      <c r="G52" s="48" t="s">
        <v>118</v>
      </c>
      <c r="H52" s="201"/>
      <c r="I52" s="202"/>
      <c r="J52" s="202"/>
    </row>
    <row r="53" spans="1:10" ht="15" customHeight="1" thickTop="1" x14ac:dyDescent="0.35">
      <c r="A53" s="202"/>
      <c r="B53" s="235" t="s">
        <v>98</v>
      </c>
      <c r="C53" s="236" t="s">
        <v>106</v>
      </c>
      <c r="D53" s="237"/>
      <c r="E53" s="236" t="s">
        <v>24</v>
      </c>
      <c r="F53" s="52" t="s">
        <v>125</v>
      </c>
      <c r="G53" s="52" t="s">
        <v>145</v>
      </c>
      <c r="H53" s="205" t="s">
        <v>25</v>
      </c>
      <c r="I53" s="206"/>
      <c r="J53" s="206"/>
    </row>
    <row r="54" spans="1:10" ht="15" customHeight="1" x14ac:dyDescent="0.35">
      <c r="A54" s="202"/>
      <c r="B54" s="200"/>
      <c r="C54" s="238"/>
      <c r="D54" s="239"/>
      <c r="E54" s="242"/>
      <c r="F54" s="53" t="s">
        <v>123</v>
      </c>
      <c r="G54" s="53" t="s">
        <v>136</v>
      </c>
      <c r="H54" s="205"/>
      <c r="I54" s="206"/>
      <c r="J54" s="206"/>
    </row>
    <row r="55" spans="1:10" ht="15" customHeight="1" x14ac:dyDescent="0.35">
      <c r="A55" s="202"/>
      <c r="B55" s="200"/>
      <c r="C55" s="238"/>
      <c r="D55" s="239"/>
      <c r="E55" s="242"/>
      <c r="F55" s="53" t="s">
        <v>126</v>
      </c>
      <c r="G55" s="53" t="s">
        <v>142</v>
      </c>
      <c r="H55" s="205"/>
      <c r="I55" s="206"/>
      <c r="J55" s="206"/>
    </row>
    <row r="56" spans="1:10" ht="15" customHeight="1" x14ac:dyDescent="0.35">
      <c r="A56" s="202"/>
      <c r="B56" s="200"/>
      <c r="C56" s="238"/>
      <c r="D56" s="239"/>
      <c r="E56" s="242"/>
      <c r="F56" s="53" t="s">
        <v>128</v>
      </c>
      <c r="G56" s="53" t="s">
        <v>143</v>
      </c>
      <c r="H56" s="205"/>
      <c r="I56" s="206"/>
      <c r="J56" s="206"/>
    </row>
    <row r="57" spans="1:10" ht="15" customHeight="1" thickBot="1" x14ac:dyDescent="0.4">
      <c r="A57" s="202"/>
      <c r="B57" s="200"/>
      <c r="C57" s="240"/>
      <c r="D57" s="241"/>
      <c r="E57" s="242"/>
      <c r="F57" s="54" t="s">
        <v>127</v>
      </c>
      <c r="G57" s="54" t="s">
        <v>144</v>
      </c>
      <c r="H57" s="205"/>
      <c r="I57" s="206"/>
      <c r="J57" s="206"/>
    </row>
    <row r="58" spans="1:10" ht="15" hidden="1" customHeight="1" thickTop="1" x14ac:dyDescent="0.35">
      <c r="A58" s="202"/>
      <c r="B58" s="200"/>
      <c r="C58" s="178" t="s">
        <v>27</v>
      </c>
      <c r="D58" s="179"/>
      <c r="E58" s="225">
        <v>7372</v>
      </c>
      <c r="F58" s="29" t="s">
        <v>28</v>
      </c>
      <c r="G58" s="30">
        <v>3264</v>
      </c>
      <c r="H58" s="215" t="s">
        <v>38</v>
      </c>
      <c r="I58" s="210"/>
      <c r="J58" s="211"/>
    </row>
    <row r="59" spans="1:10" ht="14.4" hidden="1" customHeight="1" x14ac:dyDescent="0.35">
      <c r="A59" s="202"/>
      <c r="B59" s="200"/>
      <c r="C59" s="180"/>
      <c r="D59" s="181"/>
      <c r="E59" s="226"/>
      <c r="F59" s="31" t="s">
        <v>29</v>
      </c>
      <c r="G59" s="32" t="s">
        <v>33</v>
      </c>
      <c r="H59" s="207"/>
      <c r="I59" s="210"/>
      <c r="J59" s="211"/>
    </row>
    <row r="60" spans="1:10" ht="14.4" hidden="1" customHeight="1" x14ac:dyDescent="0.35">
      <c r="A60" s="202"/>
      <c r="B60" s="200"/>
      <c r="C60" s="180"/>
      <c r="D60" s="181"/>
      <c r="E60" s="226"/>
      <c r="F60" s="31" t="s">
        <v>30</v>
      </c>
      <c r="G60" s="32" t="s">
        <v>34</v>
      </c>
      <c r="H60" s="207"/>
      <c r="I60" s="210"/>
      <c r="J60" s="211"/>
    </row>
    <row r="61" spans="1:10" ht="14.4" hidden="1" customHeight="1" x14ac:dyDescent="0.35">
      <c r="A61" s="202"/>
      <c r="B61" s="200"/>
      <c r="C61" s="180"/>
      <c r="D61" s="181"/>
      <c r="E61" s="226"/>
      <c r="F61" s="31" t="s">
        <v>31</v>
      </c>
      <c r="G61" s="32" t="s">
        <v>35</v>
      </c>
      <c r="H61" s="207"/>
      <c r="I61" s="210"/>
      <c r="J61" s="211"/>
    </row>
    <row r="62" spans="1:10" ht="14.4" hidden="1" customHeight="1" x14ac:dyDescent="0.35">
      <c r="A62" s="202"/>
      <c r="B62" s="200"/>
      <c r="C62" s="180"/>
      <c r="D62" s="181"/>
      <c r="E62" s="226"/>
      <c r="F62" s="31" t="s">
        <v>32</v>
      </c>
      <c r="G62" s="32" t="s">
        <v>36</v>
      </c>
      <c r="H62" s="207"/>
      <c r="I62" s="210"/>
      <c r="J62" s="211"/>
    </row>
    <row r="63" spans="1:10" ht="195.9" hidden="1" customHeight="1" thickBot="1" x14ac:dyDescent="0.4">
      <c r="A63" s="202"/>
      <c r="B63" s="200"/>
      <c r="C63" s="182"/>
      <c r="D63" s="183"/>
      <c r="E63" s="227"/>
      <c r="F63" s="33"/>
      <c r="G63" s="34" t="s">
        <v>37</v>
      </c>
      <c r="H63" s="209"/>
      <c r="I63" s="210"/>
      <c r="J63" s="211"/>
    </row>
    <row r="64" spans="1:10" ht="15" hidden="1" customHeight="1" thickTop="1" x14ac:dyDescent="0.35">
      <c r="A64" s="202"/>
      <c r="B64" s="200"/>
      <c r="C64" s="216" t="s">
        <v>39</v>
      </c>
      <c r="D64" s="217"/>
      <c r="E64" s="222">
        <v>0.7</v>
      </c>
      <c r="F64" s="35" t="s">
        <v>40</v>
      </c>
      <c r="G64" s="36">
        <v>433.6</v>
      </c>
      <c r="H64" s="212" t="s">
        <v>50</v>
      </c>
      <c r="I64" s="210"/>
      <c r="J64" s="211"/>
    </row>
    <row r="65" spans="1:10" ht="15" hidden="1" customHeight="1" thickTop="1" x14ac:dyDescent="0.35">
      <c r="A65" s="202"/>
      <c r="B65" s="200"/>
      <c r="C65" s="218"/>
      <c r="D65" s="219"/>
      <c r="E65" s="223"/>
      <c r="F65" s="35" t="s">
        <v>41</v>
      </c>
      <c r="G65" s="36" t="s">
        <v>45</v>
      </c>
      <c r="H65" s="213"/>
      <c r="I65" s="210"/>
      <c r="J65" s="211"/>
    </row>
    <row r="66" spans="1:10" ht="14.4" hidden="1" customHeight="1" x14ac:dyDescent="0.35">
      <c r="A66" s="202"/>
      <c r="B66" s="200"/>
      <c r="C66" s="218"/>
      <c r="D66" s="219"/>
      <c r="E66" s="223"/>
      <c r="F66" s="35" t="s">
        <v>42</v>
      </c>
      <c r="G66" s="36" t="s">
        <v>46</v>
      </c>
      <c r="H66" s="213"/>
      <c r="I66" s="210"/>
      <c r="J66" s="211"/>
    </row>
    <row r="67" spans="1:10" ht="14.4" hidden="1" customHeight="1" x14ac:dyDescent="0.35">
      <c r="A67" s="202"/>
      <c r="B67" s="200"/>
      <c r="C67" s="218"/>
      <c r="D67" s="219"/>
      <c r="E67" s="223"/>
      <c r="F67" s="35" t="s">
        <v>43</v>
      </c>
      <c r="G67" s="36" t="s">
        <v>47</v>
      </c>
      <c r="H67" s="213"/>
      <c r="I67" s="210"/>
      <c r="J67" s="211"/>
    </row>
    <row r="68" spans="1:10" ht="14.4" hidden="1" customHeight="1" x14ac:dyDescent="0.35">
      <c r="A68" s="202"/>
      <c r="B68" s="200"/>
      <c r="C68" s="218"/>
      <c r="D68" s="219"/>
      <c r="E68" s="223"/>
      <c r="F68" s="35" t="s">
        <v>44</v>
      </c>
      <c r="G68" s="36" t="s">
        <v>48</v>
      </c>
      <c r="H68" s="213"/>
      <c r="I68" s="210"/>
      <c r="J68" s="211"/>
    </row>
    <row r="69" spans="1:10" ht="81" hidden="1" customHeight="1" thickBot="1" x14ac:dyDescent="0.4">
      <c r="A69" s="202"/>
      <c r="B69" s="200"/>
      <c r="C69" s="220"/>
      <c r="D69" s="221"/>
      <c r="E69" s="224"/>
      <c r="F69" s="37"/>
      <c r="G69" s="36" t="s">
        <v>49</v>
      </c>
      <c r="H69" s="214"/>
      <c r="I69" s="210"/>
      <c r="J69" s="211"/>
    </row>
    <row r="70" spans="1:10" ht="15" hidden="1" customHeight="1" thickTop="1" x14ac:dyDescent="0.35">
      <c r="A70" s="202"/>
      <c r="B70" s="200"/>
      <c r="C70" s="228" t="s">
        <v>51</v>
      </c>
      <c r="D70" s="229"/>
      <c r="E70" s="187" t="s">
        <v>52</v>
      </c>
      <c r="F70" s="38" t="s">
        <v>53</v>
      </c>
      <c r="G70" s="39">
        <v>1626</v>
      </c>
      <c r="H70" s="202" t="s">
        <v>63</v>
      </c>
      <c r="I70" s="207"/>
      <c r="J70" s="210"/>
    </row>
    <row r="71" spans="1:10" ht="14.4" hidden="1" customHeight="1" x14ac:dyDescent="0.35">
      <c r="A71" s="202"/>
      <c r="B71" s="200"/>
      <c r="C71" s="230"/>
      <c r="D71" s="231"/>
      <c r="E71" s="188"/>
      <c r="F71" s="31" t="s">
        <v>54</v>
      </c>
      <c r="G71" s="32" t="s">
        <v>58</v>
      </c>
      <c r="H71" s="202"/>
      <c r="I71" s="207"/>
      <c r="J71" s="210"/>
    </row>
    <row r="72" spans="1:10" ht="14.4" hidden="1" customHeight="1" x14ac:dyDescent="0.35">
      <c r="A72" s="202"/>
      <c r="B72" s="200"/>
      <c r="C72" s="230"/>
      <c r="D72" s="231"/>
      <c r="E72" s="188"/>
      <c r="F72" s="31" t="s">
        <v>55</v>
      </c>
      <c r="G72" s="32" t="s">
        <v>59</v>
      </c>
      <c r="H72" s="202"/>
      <c r="I72" s="207"/>
      <c r="J72" s="210"/>
    </row>
    <row r="73" spans="1:10" ht="14.4" hidden="1" customHeight="1" x14ac:dyDescent="0.35">
      <c r="A73" s="202"/>
      <c r="B73" s="200"/>
      <c r="C73" s="230"/>
      <c r="D73" s="231"/>
      <c r="E73" s="188"/>
      <c r="F73" s="31" t="s">
        <v>56</v>
      </c>
      <c r="G73" s="32" t="s">
        <v>60</v>
      </c>
      <c r="H73" s="202"/>
      <c r="I73" s="207"/>
      <c r="J73" s="210"/>
    </row>
    <row r="74" spans="1:10" ht="14.4" hidden="1" customHeight="1" x14ac:dyDescent="0.35">
      <c r="A74" s="202"/>
      <c r="B74" s="200"/>
      <c r="C74" s="230"/>
      <c r="D74" s="231"/>
      <c r="E74" s="188"/>
      <c r="F74" s="31" t="s">
        <v>57</v>
      </c>
      <c r="G74" s="32" t="s">
        <v>61</v>
      </c>
      <c r="H74" s="202"/>
      <c r="I74" s="207"/>
      <c r="J74" s="210"/>
    </row>
    <row r="75" spans="1:10" ht="46.5" hidden="1" customHeight="1" thickBot="1" x14ac:dyDescent="0.4">
      <c r="A75" s="202"/>
      <c r="B75" s="200"/>
      <c r="C75" s="232"/>
      <c r="D75" s="233"/>
      <c r="E75" s="189"/>
      <c r="F75" s="33"/>
      <c r="G75" s="34" t="s">
        <v>62</v>
      </c>
      <c r="H75" s="208"/>
      <c r="I75" s="209"/>
      <c r="J75" s="210"/>
    </row>
    <row r="76" spans="1:10" ht="15" hidden="1" customHeight="1" thickTop="1" x14ac:dyDescent="0.35">
      <c r="A76" s="202"/>
      <c r="B76" s="200"/>
      <c r="E76" s="42"/>
      <c r="F76" s="40"/>
      <c r="G76" s="41"/>
      <c r="H76" s="57"/>
      <c r="I76" s="57"/>
      <c r="J76" s="57"/>
    </row>
    <row r="77" spans="1:10" ht="15" customHeight="1" thickTop="1" x14ac:dyDescent="0.35">
      <c r="A77" s="202"/>
      <c r="B77" s="200"/>
      <c r="C77" s="190" t="s">
        <v>107</v>
      </c>
      <c r="D77" s="191"/>
      <c r="E77" s="190" t="s">
        <v>24</v>
      </c>
      <c r="F77" s="7" t="s">
        <v>122</v>
      </c>
      <c r="G77" s="7" t="s">
        <v>114</v>
      </c>
      <c r="H77" s="199" t="s">
        <v>25</v>
      </c>
      <c r="I77" s="200"/>
      <c r="J77" s="200"/>
    </row>
    <row r="78" spans="1:10" ht="15" customHeight="1" x14ac:dyDescent="0.35">
      <c r="A78" s="202"/>
      <c r="B78" s="200"/>
      <c r="C78" s="192"/>
      <c r="D78" s="193"/>
      <c r="E78" s="197"/>
      <c r="F78" s="8" t="s">
        <v>123</v>
      </c>
      <c r="G78" s="8" t="s">
        <v>115</v>
      </c>
      <c r="H78" s="199"/>
      <c r="I78" s="200"/>
      <c r="J78" s="200"/>
    </row>
    <row r="79" spans="1:10" ht="15" customHeight="1" x14ac:dyDescent="0.35">
      <c r="A79" s="202"/>
      <c r="B79" s="200"/>
      <c r="C79" s="192"/>
      <c r="D79" s="193"/>
      <c r="E79" s="197"/>
      <c r="F79" s="8" t="s">
        <v>130</v>
      </c>
      <c r="G79" s="8" t="s">
        <v>116</v>
      </c>
      <c r="H79" s="199"/>
      <c r="I79" s="200"/>
      <c r="J79" s="200"/>
    </row>
    <row r="80" spans="1:10" ht="15" customHeight="1" x14ac:dyDescent="0.35">
      <c r="A80" s="202"/>
      <c r="B80" s="200"/>
      <c r="C80" s="192"/>
      <c r="D80" s="193"/>
      <c r="E80" s="197"/>
      <c r="F80" s="8" t="s">
        <v>131</v>
      </c>
      <c r="G80" s="8" t="s">
        <v>117</v>
      </c>
      <c r="H80" s="199"/>
      <c r="I80" s="200"/>
      <c r="J80" s="200"/>
    </row>
    <row r="81" spans="1:11" ht="15" customHeight="1" thickBot="1" x14ac:dyDescent="0.4">
      <c r="A81" s="202"/>
      <c r="B81" s="200"/>
      <c r="C81" s="194"/>
      <c r="D81" s="195"/>
      <c r="E81" s="198"/>
      <c r="F81" s="45" t="s">
        <v>132</v>
      </c>
      <c r="G81" s="45" t="s">
        <v>118</v>
      </c>
      <c r="H81" s="199"/>
      <c r="I81" s="200"/>
      <c r="J81" s="200"/>
    </row>
    <row r="82" spans="1:11" ht="15" customHeight="1" thickTop="1" x14ac:dyDescent="0.35">
      <c r="A82" s="202"/>
      <c r="B82" s="200"/>
      <c r="C82" s="178" t="s">
        <v>108</v>
      </c>
      <c r="D82" s="179"/>
      <c r="E82" s="184" t="s">
        <v>24</v>
      </c>
      <c r="F82" s="46" t="s">
        <v>129</v>
      </c>
      <c r="G82" s="46" t="s">
        <v>114</v>
      </c>
      <c r="H82" s="201" t="s">
        <v>25</v>
      </c>
      <c r="I82" s="202"/>
      <c r="J82" s="202"/>
      <c r="K82" s="43"/>
    </row>
    <row r="83" spans="1:11" ht="15" customHeight="1" x14ac:dyDescent="0.35">
      <c r="A83" s="202"/>
      <c r="B83" s="200"/>
      <c r="C83" s="180"/>
      <c r="D83" s="181"/>
      <c r="E83" s="185"/>
      <c r="F83" s="47" t="s">
        <v>123</v>
      </c>
      <c r="G83" s="47" t="s">
        <v>115</v>
      </c>
      <c r="H83" s="201"/>
      <c r="I83" s="202"/>
      <c r="J83" s="202"/>
      <c r="K83" s="44"/>
    </row>
    <row r="84" spans="1:11" ht="15" customHeight="1" x14ac:dyDescent="0.35">
      <c r="A84" s="202"/>
      <c r="B84" s="200"/>
      <c r="C84" s="180"/>
      <c r="D84" s="181"/>
      <c r="E84" s="185"/>
      <c r="F84" s="47" t="s">
        <v>133</v>
      </c>
      <c r="G84" s="47" t="s">
        <v>116</v>
      </c>
      <c r="H84" s="201"/>
      <c r="I84" s="202"/>
      <c r="J84" s="202"/>
    </row>
    <row r="85" spans="1:11" ht="15" customHeight="1" x14ac:dyDescent="0.35">
      <c r="A85" s="202"/>
      <c r="B85" s="200"/>
      <c r="C85" s="180"/>
      <c r="D85" s="181"/>
      <c r="E85" s="185"/>
      <c r="F85" s="47" t="s">
        <v>134</v>
      </c>
      <c r="G85" s="47" t="s">
        <v>117</v>
      </c>
      <c r="H85" s="201"/>
      <c r="I85" s="202"/>
      <c r="J85" s="202"/>
    </row>
    <row r="86" spans="1:11" ht="15" customHeight="1" thickBot="1" x14ac:dyDescent="0.4">
      <c r="A86" s="202"/>
      <c r="B86" s="200"/>
      <c r="C86" s="182"/>
      <c r="D86" s="183"/>
      <c r="E86" s="186"/>
      <c r="F86" s="48" t="s">
        <v>141</v>
      </c>
      <c r="G86" s="48" t="s">
        <v>118</v>
      </c>
      <c r="H86" s="201"/>
      <c r="I86" s="202"/>
      <c r="J86" s="202"/>
    </row>
    <row r="87" spans="1:11" ht="15" customHeight="1" thickTop="1" x14ac:dyDescent="0.35">
      <c r="A87" s="202"/>
      <c r="B87" s="200"/>
      <c r="C87" s="190" t="s">
        <v>109</v>
      </c>
      <c r="D87" s="191"/>
      <c r="E87" s="196" t="s">
        <v>24</v>
      </c>
      <c r="F87" s="7" t="s">
        <v>129</v>
      </c>
      <c r="G87" s="7" t="s">
        <v>114</v>
      </c>
      <c r="H87" s="199" t="s">
        <v>25</v>
      </c>
      <c r="I87" s="200"/>
      <c r="J87" s="200"/>
    </row>
    <row r="88" spans="1:11" ht="15" customHeight="1" x14ac:dyDescent="0.35">
      <c r="A88" s="202"/>
      <c r="B88" s="200"/>
      <c r="C88" s="192"/>
      <c r="D88" s="193"/>
      <c r="E88" s="197"/>
      <c r="F88" s="8" t="s">
        <v>123</v>
      </c>
      <c r="G88" s="8" t="s">
        <v>115</v>
      </c>
      <c r="H88" s="199"/>
      <c r="I88" s="200"/>
      <c r="J88" s="200"/>
    </row>
    <row r="89" spans="1:11" ht="15" customHeight="1" x14ac:dyDescent="0.35">
      <c r="A89" s="202"/>
      <c r="B89" s="200"/>
      <c r="C89" s="192"/>
      <c r="D89" s="193"/>
      <c r="E89" s="197"/>
      <c r="F89" s="8" t="s">
        <v>133</v>
      </c>
      <c r="G89" s="8" t="s">
        <v>116</v>
      </c>
      <c r="H89" s="199"/>
      <c r="I89" s="200"/>
      <c r="J89" s="200"/>
    </row>
    <row r="90" spans="1:11" ht="15" customHeight="1" x14ac:dyDescent="0.35">
      <c r="A90" s="202"/>
      <c r="B90" s="200"/>
      <c r="C90" s="192"/>
      <c r="D90" s="193"/>
      <c r="E90" s="197"/>
      <c r="F90" s="8" t="s">
        <v>134</v>
      </c>
      <c r="G90" s="8" t="s">
        <v>117</v>
      </c>
      <c r="H90" s="199"/>
      <c r="I90" s="200"/>
      <c r="J90" s="200"/>
    </row>
    <row r="91" spans="1:11" ht="15" customHeight="1" thickBot="1" x14ac:dyDescent="0.4">
      <c r="A91" s="202"/>
      <c r="B91" s="200"/>
      <c r="C91" s="194"/>
      <c r="D91" s="195"/>
      <c r="E91" s="198"/>
      <c r="F91" s="45" t="s">
        <v>141</v>
      </c>
      <c r="G91" s="45" t="s">
        <v>118</v>
      </c>
      <c r="H91" s="199"/>
      <c r="I91" s="200"/>
      <c r="J91" s="200"/>
    </row>
    <row r="92" spans="1:11" ht="15" customHeight="1" thickTop="1" x14ac:dyDescent="0.35">
      <c r="A92" s="202"/>
      <c r="B92" s="200"/>
      <c r="C92" s="178" t="s">
        <v>110</v>
      </c>
      <c r="D92" s="179"/>
      <c r="E92" s="184" t="s">
        <v>24</v>
      </c>
      <c r="F92" s="46" t="s">
        <v>129</v>
      </c>
      <c r="G92" s="46" t="s">
        <v>114</v>
      </c>
      <c r="H92" s="201" t="s">
        <v>25</v>
      </c>
      <c r="I92" s="202"/>
      <c r="J92" s="202"/>
    </row>
    <row r="93" spans="1:11" ht="15" customHeight="1" x14ac:dyDescent="0.35">
      <c r="A93" s="202"/>
      <c r="B93" s="200"/>
      <c r="C93" s="180"/>
      <c r="D93" s="181"/>
      <c r="E93" s="185"/>
      <c r="F93" s="47" t="s">
        <v>123</v>
      </c>
      <c r="G93" s="47" t="s">
        <v>115</v>
      </c>
      <c r="H93" s="201"/>
      <c r="I93" s="202"/>
      <c r="J93" s="202"/>
    </row>
    <row r="94" spans="1:11" ht="15" customHeight="1" x14ac:dyDescent="0.35">
      <c r="A94" s="202"/>
      <c r="B94" s="200"/>
      <c r="C94" s="180"/>
      <c r="D94" s="181"/>
      <c r="E94" s="185"/>
      <c r="F94" s="47" t="s">
        <v>133</v>
      </c>
      <c r="G94" s="47" t="s">
        <v>116</v>
      </c>
      <c r="H94" s="201"/>
      <c r="I94" s="202"/>
      <c r="J94" s="202"/>
    </row>
    <row r="95" spans="1:11" ht="15" customHeight="1" x14ac:dyDescent="0.35">
      <c r="A95" s="202"/>
      <c r="B95" s="200"/>
      <c r="C95" s="180"/>
      <c r="D95" s="181"/>
      <c r="E95" s="185"/>
      <c r="F95" s="47" t="s">
        <v>134</v>
      </c>
      <c r="G95" s="47" t="s">
        <v>117</v>
      </c>
      <c r="H95" s="201"/>
      <c r="I95" s="202"/>
      <c r="J95" s="202"/>
    </row>
    <row r="96" spans="1:11" ht="15" customHeight="1" thickBot="1" x14ac:dyDescent="0.4">
      <c r="A96" s="202"/>
      <c r="B96" s="200"/>
      <c r="C96" s="182"/>
      <c r="D96" s="183"/>
      <c r="E96" s="186"/>
      <c r="F96" s="48" t="s">
        <v>141</v>
      </c>
      <c r="G96" s="48" t="s">
        <v>118</v>
      </c>
      <c r="H96" s="201"/>
      <c r="I96" s="202"/>
      <c r="J96" s="202"/>
    </row>
    <row r="97" spans="1:11" ht="15" customHeight="1" thickTop="1" x14ac:dyDescent="0.35">
      <c r="A97" s="202"/>
      <c r="B97" s="200"/>
      <c r="C97" s="190" t="s">
        <v>111</v>
      </c>
      <c r="D97" s="191"/>
      <c r="E97" s="196" t="s">
        <v>24</v>
      </c>
      <c r="F97" s="7" t="s">
        <v>129</v>
      </c>
      <c r="G97" s="7" t="s">
        <v>114</v>
      </c>
      <c r="H97" s="199" t="s">
        <v>25</v>
      </c>
      <c r="I97" s="200"/>
      <c r="J97" s="200"/>
    </row>
    <row r="98" spans="1:11" ht="15" customHeight="1" x14ac:dyDescent="0.35">
      <c r="A98" s="202"/>
      <c r="B98" s="200"/>
      <c r="C98" s="192"/>
      <c r="D98" s="193"/>
      <c r="E98" s="197"/>
      <c r="F98" s="8" t="s">
        <v>123</v>
      </c>
      <c r="G98" s="8" t="s">
        <v>115</v>
      </c>
      <c r="H98" s="199"/>
      <c r="I98" s="200"/>
      <c r="J98" s="200"/>
    </row>
    <row r="99" spans="1:11" ht="15" customHeight="1" x14ac:dyDescent="0.35">
      <c r="A99" s="202"/>
      <c r="B99" s="200"/>
      <c r="C99" s="192"/>
      <c r="D99" s="193"/>
      <c r="E99" s="197"/>
      <c r="F99" s="8" t="s">
        <v>133</v>
      </c>
      <c r="G99" s="8" t="s">
        <v>116</v>
      </c>
      <c r="H99" s="199"/>
      <c r="I99" s="200"/>
      <c r="J99" s="200"/>
    </row>
    <row r="100" spans="1:11" ht="15" customHeight="1" x14ac:dyDescent="0.35">
      <c r="A100" s="202"/>
      <c r="B100" s="200"/>
      <c r="C100" s="192"/>
      <c r="D100" s="193"/>
      <c r="E100" s="197"/>
      <c r="F100" s="8" t="s">
        <v>134</v>
      </c>
      <c r="G100" s="8" t="s">
        <v>117</v>
      </c>
      <c r="H100" s="199"/>
      <c r="I100" s="200"/>
      <c r="J100" s="200"/>
    </row>
    <row r="101" spans="1:11" ht="15" customHeight="1" thickBot="1" x14ac:dyDescent="0.4">
      <c r="A101" s="202"/>
      <c r="B101" s="200"/>
      <c r="C101" s="194"/>
      <c r="D101" s="195"/>
      <c r="E101" s="198"/>
      <c r="F101" s="7" t="s">
        <v>141</v>
      </c>
      <c r="G101" s="45" t="s">
        <v>118</v>
      </c>
      <c r="H101" s="199"/>
      <c r="I101" s="200"/>
      <c r="J101" s="200"/>
    </row>
    <row r="102" spans="1:11" ht="15" customHeight="1" thickTop="1" x14ac:dyDescent="0.35">
      <c r="A102" s="202"/>
      <c r="B102" s="200"/>
      <c r="C102" s="178" t="s">
        <v>112</v>
      </c>
      <c r="D102" s="179"/>
      <c r="E102" s="184" t="s">
        <v>24</v>
      </c>
      <c r="F102" s="46" t="s">
        <v>129</v>
      </c>
      <c r="G102" s="12" t="s">
        <v>114</v>
      </c>
      <c r="H102" s="201" t="s">
        <v>25</v>
      </c>
      <c r="I102" s="202"/>
      <c r="J102" s="202"/>
    </row>
    <row r="103" spans="1:11" ht="15" customHeight="1" x14ac:dyDescent="0.35">
      <c r="A103" s="202"/>
      <c r="B103" s="200"/>
      <c r="C103" s="180"/>
      <c r="D103" s="181"/>
      <c r="E103" s="185"/>
      <c r="F103" s="47" t="s">
        <v>123</v>
      </c>
      <c r="G103" s="4" t="s">
        <v>115</v>
      </c>
      <c r="H103" s="201"/>
      <c r="I103" s="202"/>
      <c r="J103" s="202"/>
    </row>
    <row r="104" spans="1:11" ht="15" customHeight="1" x14ac:dyDescent="0.35">
      <c r="A104" s="202"/>
      <c r="B104" s="200"/>
      <c r="C104" s="180"/>
      <c r="D104" s="181"/>
      <c r="E104" s="185"/>
      <c r="F104" s="47" t="s">
        <v>133</v>
      </c>
      <c r="G104" s="4" t="s">
        <v>116</v>
      </c>
      <c r="H104" s="201"/>
      <c r="I104" s="202"/>
      <c r="J104" s="202"/>
    </row>
    <row r="105" spans="1:11" ht="15" customHeight="1" x14ac:dyDescent="0.35">
      <c r="A105" s="202"/>
      <c r="B105" s="200"/>
      <c r="C105" s="180"/>
      <c r="D105" s="181"/>
      <c r="E105" s="185"/>
      <c r="F105" s="47" t="s">
        <v>134</v>
      </c>
      <c r="G105" s="4" t="s">
        <v>117</v>
      </c>
      <c r="H105" s="201"/>
      <c r="I105" s="202"/>
      <c r="J105" s="202"/>
    </row>
    <row r="106" spans="1:11" ht="15" customHeight="1" thickBot="1" x14ac:dyDescent="0.4">
      <c r="A106" s="202"/>
      <c r="B106" s="200"/>
      <c r="C106" s="182"/>
      <c r="D106" s="183"/>
      <c r="E106" s="186"/>
      <c r="F106" s="48" t="s">
        <v>141</v>
      </c>
      <c r="G106" s="3" t="s">
        <v>118</v>
      </c>
      <c r="H106" s="201"/>
      <c r="I106" s="202"/>
      <c r="J106" s="202"/>
    </row>
    <row r="107" spans="1:11" ht="15" thickTop="1" x14ac:dyDescent="0.35">
      <c r="A107" s="229" t="s">
        <v>146</v>
      </c>
      <c r="B107" s="184" t="s">
        <v>147</v>
      </c>
      <c r="C107" s="178" t="s">
        <v>27</v>
      </c>
      <c r="D107" s="179"/>
      <c r="E107" s="263">
        <v>7372</v>
      </c>
      <c r="F107" s="3" t="s">
        <v>157</v>
      </c>
      <c r="G107" s="12">
        <v>3264</v>
      </c>
      <c r="H107" s="184" t="s">
        <v>38</v>
      </c>
      <c r="I107" s="266"/>
      <c r="J107" s="267"/>
    </row>
    <row r="108" spans="1:11" x14ac:dyDescent="0.35">
      <c r="A108" s="231"/>
      <c r="B108" s="185"/>
      <c r="C108" s="180"/>
      <c r="D108" s="181"/>
      <c r="E108" s="264"/>
      <c r="F108" s="61" t="s">
        <v>158</v>
      </c>
      <c r="G108" s="3" t="s">
        <v>33</v>
      </c>
      <c r="H108" s="185"/>
      <c r="I108" s="266"/>
      <c r="J108" s="267"/>
    </row>
    <row r="109" spans="1:11" x14ac:dyDescent="0.35">
      <c r="A109" s="231"/>
      <c r="B109" s="185"/>
      <c r="C109" s="180"/>
      <c r="D109" s="181"/>
      <c r="E109" s="264"/>
      <c r="F109" s="4" t="s">
        <v>159</v>
      </c>
      <c r="G109" s="3" t="s">
        <v>34</v>
      </c>
      <c r="H109" s="185"/>
      <c r="I109" s="266"/>
      <c r="J109" s="267"/>
    </row>
    <row r="110" spans="1:11" x14ac:dyDescent="0.35">
      <c r="A110" s="231"/>
      <c r="B110" s="185"/>
      <c r="C110" s="180"/>
      <c r="D110" s="181"/>
      <c r="E110" s="264"/>
      <c r="F110" s="3" t="s">
        <v>160</v>
      </c>
      <c r="G110" s="3" t="s">
        <v>35</v>
      </c>
      <c r="H110" s="185"/>
      <c r="I110" s="266"/>
      <c r="J110" s="267"/>
      <c r="K110">
        <f>2834+250+2142+2250</f>
        <v>7476</v>
      </c>
    </row>
    <row r="111" spans="1:11" x14ac:dyDescent="0.35">
      <c r="A111" s="231"/>
      <c r="B111" s="185"/>
      <c r="C111" s="180"/>
      <c r="D111" s="181"/>
      <c r="E111" s="264"/>
      <c r="F111" s="3" t="s">
        <v>161</v>
      </c>
      <c r="G111" s="3" t="s">
        <v>36</v>
      </c>
      <c r="H111" s="185"/>
      <c r="I111" s="266"/>
      <c r="J111" s="267"/>
    </row>
    <row r="112" spans="1:11" ht="196" thickBot="1" x14ac:dyDescent="0.4">
      <c r="A112" s="231"/>
      <c r="B112" s="186"/>
      <c r="C112" s="182"/>
      <c r="D112" s="183"/>
      <c r="E112" s="265"/>
      <c r="F112" s="5"/>
      <c r="G112" s="6" t="s">
        <v>37</v>
      </c>
      <c r="H112" s="186"/>
      <c r="I112" s="266"/>
      <c r="J112" s="267"/>
    </row>
    <row r="113" spans="1:10" ht="15" thickTop="1" x14ac:dyDescent="0.35">
      <c r="A113" s="231"/>
      <c r="B113" s="196" t="s">
        <v>148</v>
      </c>
      <c r="C113" s="216" t="s">
        <v>39</v>
      </c>
      <c r="D113" s="217"/>
      <c r="E113" s="268">
        <v>0.7</v>
      </c>
      <c r="F113" s="7" t="s">
        <v>165</v>
      </c>
      <c r="G113" s="7">
        <v>433.6</v>
      </c>
      <c r="H113" s="196" t="s">
        <v>50</v>
      </c>
      <c r="I113" s="266"/>
      <c r="J113" s="267"/>
    </row>
    <row r="114" spans="1:10" x14ac:dyDescent="0.35">
      <c r="A114" s="231"/>
      <c r="B114" s="197"/>
      <c r="C114" s="218"/>
      <c r="D114" s="219"/>
      <c r="E114" s="269"/>
      <c r="F114" s="7" t="s">
        <v>41</v>
      </c>
      <c r="G114" s="7" t="s">
        <v>45</v>
      </c>
      <c r="H114" s="197"/>
      <c r="I114" s="266"/>
      <c r="J114" s="267"/>
    </row>
    <row r="115" spans="1:10" x14ac:dyDescent="0.35">
      <c r="A115" s="231"/>
      <c r="B115" s="197"/>
      <c r="C115" s="218"/>
      <c r="D115" s="219"/>
      <c r="E115" s="269"/>
      <c r="F115" s="7" t="s">
        <v>42</v>
      </c>
      <c r="G115" s="7" t="s">
        <v>46</v>
      </c>
      <c r="H115" s="197"/>
      <c r="I115" s="266"/>
      <c r="J115" s="267"/>
    </row>
    <row r="116" spans="1:10" x14ac:dyDescent="0.35">
      <c r="A116" s="231"/>
      <c r="B116" s="197"/>
      <c r="C116" s="218"/>
      <c r="D116" s="219"/>
      <c r="E116" s="269"/>
      <c r="F116" s="7" t="s">
        <v>166</v>
      </c>
      <c r="G116" s="7" t="s">
        <v>47</v>
      </c>
      <c r="H116" s="197"/>
      <c r="I116" s="266"/>
      <c r="J116" s="267"/>
    </row>
    <row r="117" spans="1:10" x14ac:dyDescent="0.35">
      <c r="A117" s="231"/>
      <c r="B117" s="197"/>
      <c r="C117" s="218"/>
      <c r="D117" s="219"/>
      <c r="E117" s="269"/>
      <c r="F117" s="7" t="s">
        <v>167</v>
      </c>
      <c r="G117" s="7" t="s">
        <v>48</v>
      </c>
      <c r="H117" s="197"/>
      <c r="I117" s="266"/>
      <c r="J117" s="267"/>
    </row>
    <row r="118" spans="1:10" ht="81" thickBot="1" x14ac:dyDescent="0.4">
      <c r="A118" s="231"/>
      <c r="B118" s="197"/>
      <c r="C118" s="220"/>
      <c r="D118" s="221"/>
      <c r="E118" s="270"/>
      <c r="F118" s="9"/>
      <c r="G118" s="7" t="s">
        <v>49</v>
      </c>
      <c r="H118" s="198"/>
      <c r="I118" s="266"/>
      <c r="J118" s="267"/>
    </row>
    <row r="119" spans="1:10" ht="15" thickTop="1" x14ac:dyDescent="0.35">
      <c r="A119" s="231"/>
      <c r="B119" s="197"/>
      <c r="C119" s="228" t="s">
        <v>51</v>
      </c>
      <c r="D119" s="229"/>
      <c r="E119" s="184" t="s">
        <v>52</v>
      </c>
      <c r="F119" s="59" t="s">
        <v>53</v>
      </c>
      <c r="G119" s="60">
        <v>1626</v>
      </c>
      <c r="H119" s="180" t="s">
        <v>63</v>
      </c>
      <c r="I119" s="181"/>
      <c r="J119" s="266"/>
    </row>
    <row r="120" spans="1:10" x14ac:dyDescent="0.35">
      <c r="A120" s="231"/>
      <c r="B120" s="197"/>
      <c r="C120" s="230"/>
      <c r="D120" s="231"/>
      <c r="E120" s="185"/>
      <c r="F120" s="3" t="s">
        <v>54</v>
      </c>
      <c r="G120" s="3" t="s">
        <v>58</v>
      </c>
      <c r="H120" s="180"/>
      <c r="I120" s="181"/>
      <c r="J120" s="266"/>
    </row>
    <row r="121" spans="1:10" x14ac:dyDescent="0.35">
      <c r="A121" s="231"/>
      <c r="B121" s="197"/>
      <c r="C121" s="230"/>
      <c r="D121" s="231"/>
      <c r="E121" s="185"/>
      <c r="F121" s="3" t="s">
        <v>55</v>
      </c>
      <c r="G121" s="3" t="s">
        <v>59</v>
      </c>
      <c r="H121" s="180"/>
      <c r="I121" s="181"/>
      <c r="J121" s="266"/>
    </row>
    <row r="122" spans="1:10" x14ac:dyDescent="0.35">
      <c r="A122" s="231"/>
      <c r="B122" s="197"/>
      <c r="C122" s="230"/>
      <c r="D122" s="231"/>
      <c r="E122" s="185"/>
      <c r="F122" s="3" t="s">
        <v>56</v>
      </c>
      <c r="G122" s="3" t="s">
        <v>60</v>
      </c>
      <c r="H122" s="180"/>
      <c r="I122" s="181"/>
      <c r="J122" s="266"/>
    </row>
    <row r="123" spans="1:10" x14ac:dyDescent="0.35">
      <c r="A123" s="231"/>
      <c r="B123" s="197"/>
      <c r="C123" s="230"/>
      <c r="D123" s="231"/>
      <c r="E123" s="185"/>
      <c r="F123" s="3" t="s">
        <v>57</v>
      </c>
      <c r="G123" s="3" t="s">
        <v>61</v>
      </c>
      <c r="H123" s="180"/>
      <c r="I123" s="181"/>
      <c r="J123" s="266"/>
    </row>
    <row r="124" spans="1:10" ht="46.5" thickBot="1" x14ac:dyDescent="0.4">
      <c r="A124" s="233"/>
      <c r="B124" s="198"/>
      <c r="C124" s="232"/>
      <c r="D124" s="233"/>
      <c r="E124" s="186"/>
      <c r="F124" s="5"/>
      <c r="G124" s="6" t="s">
        <v>62</v>
      </c>
      <c r="H124" s="182"/>
      <c r="I124" s="183"/>
      <c r="J124" s="266"/>
    </row>
  </sheetData>
  <mergeCells count="86">
    <mergeCell ref="A107:A124"/>
    <mergeCell ref="B107:B112"/>
    <mergeCell ref="C107:D112"/>
    <mergeCell ref="E107:E112"/>
    <mergeCell ref="H107:H112"/>
    <mergeCell ref="C119:D124"/>
    <mergeCell ref="E119:E124"/>
    <mergeCell ref="H119:I124"/>
    <mergeCell ref="I107:J112"/>
    <mergeCell ref="B113:B124"/>
    <mergeCell ref="C113:D118"/>
    <mergeCell ref="E113:E118"/>
    <mergeCell ref="H113:H118"/>
    <mergeCell ref="I113:J118"/>
    <mergeCell ref="J119:J124"/>
    <mergeCell ref="H1:J2"/>
    <mergeCell ref="A1:A2"/>
    <mergeCell ref="B1:B2"/>
    <mergeCell ref="C1:C2"/>
    <mergeCell ref="D1:E2"/>
    <mergeCell ref="F1:F2"/>
    <mergeCell ref="A3:H3"/>
    <mergeCell ref="I3:J3"/>
    <mergeCell ref="A4:A17"/>
    <mergeCell ref="B4:B17"/>
    <mergeCell ref="C4:C10"/>
    <mergeCell ref="D4:E10"/>
    <mergeCell ref="H4:J17"/>
    <mergeCell ref="C11:C17"/>
    <mergeCell ref="D11:E17"/>
    <mergeCell ref="A18:A106"/>
    <mergeCell ref="C23:D27"/>
    <mergeCell ref="E23:E27"/>
    <mergeCell ref="C33:D37"/>
    <mergeCell ref="E33:E37"/>
    <mergeCell ref="C28:D32"/>
    <mergeCell ref="E28:E32"/>
    <mergeCell ref="C43:D47"/>
    <mergeCell ref="B53:B106"/>
    <mergeCell ref="C53:D57"/>
    <mergeCell ref="E53:E57"/>
    <mergeCell ref="B18:B52"/>
    <mergeCell ref="C18:D22"/>
    <mergeCell ref="C48:D52"/>
    <mergeCell ref="E48:E52"/>
    <mergeCell ref="C38:D42"/>
    <mergeCell ref="E38:E42"/>
    <mergeCell ref="C64:D69"/>
    <mergeCell ref="E64:E69"/>
    <mergeCell ref="H43:J47"/>
    <mergeCell ref="E77:E81"/>
    <mergeCell ref="C58:D63"/>
    <mergeCell ref="E58:E63"/>
    <mergeCell ref="C70:D75"/>
    <mergeCell ref="E43:E47"/>
    <mergeCell ref="H48:J52"/>
    <mergeCell ref="H53:J57"/>
    <mergeCell ref="H77:J81"/>
    <mergeCell ref="H82:J86"/>
    <mergeCell ref="H87:J91"/>
    <mergeCell ref="H70:I75"/>
    <mergeCell ref="I58:J63"/>
    <mergeCell ref="H64:H69"/>
    <mergeCell ref="I64:J69"/>
    <mergeCell ref="J70:J75"/>
    <mergeCell ref="H58:H63"/>
    <mergeCell ref="H18:J22"/>
    <mergeCell ref="H23:J27"/>
    <mergeCell ref="H28:J32"/>
    <mergeCell ref="H33:J37"/>
    <mergeCell ref="H38:J42"/>
    <mergeCell ref="C102:D106"/>
    <mergeCell ref="E102:E106"/>
    <mergeCell ref="H97:J101"/>
    <mergeCell ref="H102:J106"/>
    <mergeCell ref="C92:D96"/>
    <mergeCell ref="E92:E96"/>
    <mergeCell ref="H92:J96"/>
    <mergeCell ref="C97:D101"/>
    <mergeCell ref="E97:E101"/>
    <mergeCell ref="C82:D86"/>
    <mergeCell ref="E82:E86"/>
    <mergeCell ref="E70:E75"/>
    <mergeCell ref="C87:D91"/>
    <mergeCell ref="E87:E91"/>
    <mergeCell ref="C77:D8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6"/>
  <sheetViews>
    <sheetView tabSelected="1" topLeftCell="C1" zoomScale="60" zoomScaleNormal="60" workbookViewId="0">
      <selection activeCell="O22" sqref="O22"/>
    </sheetView>
  </sheetViews>
  <sheetFormatPr baseColWidth="10" defaultColWidth="11.453125" defaultRowHeight="13" x14ac:dyDescent="0.35"/>
  <cols>
    <col min="1" max="1" width="11.453125" style="64"/>
    <col min="2" max="2" width="20.453125" style="64" customWidth="1"/>
    <col min="3" max="3" width="17.81640625" style="64" customWidth="1"/>
    <col min="4" max="4" width="10.08984375" style="64" customWidth="1"/>
    <col min="5" max="5" width="9.54296875" style="63" customWidth="1"/>
    <col min="6" max="7" width="13.90625" style="64" customWidth="1"/>
    <col min="8" max="9" width="9.6328125" style="64" customWidth="1"/>
    <col min="10" max="10" width="7.453125" style="64" customWidth="1"/>
    <col min="11" max="11" width="10" style="64" customWidth="1"/>
    <col min="12" max="12" width="9.90625" style="64" customWidth="1"/>
    <col min="13" max="13" width="11.453125" style="64"/>
    <col min="14" max="14" width="93.54296875" style="64" customWidth="1"/>
    <col min="15" max="15" width="26" style="64" customWidth="1"/>
    <col min="16" max="16" width="25.36328125" style="64" customWidth="1"/>
    <col min="17" max="20" width="0" style="64" hidden="1" customWidth="1"/>
    <col min="21" max="21" width="17.90625" style="63" customWidth="1"/>
    <col min="22" max="22" width="10.6328125" style="64" customWidth="1"/>
    <col min="23" max="23" width="10" style="64" customWidth="1"/>
    <col min="24" max="24" width="54.36328125" style="64" customWidth="1"/>
    <col min="25" max="25" width="15.1796875" style="64" customWidth="1"/>
    <col min="26" max="26" width="49.08984375" style="64" customWidth="1"/>
    <col min="27" max="27" width="41.90625" style="64" customWidth="1"/>
    <col min="28" max="16384" width="11.453125" style="64"/>
  </cols>
  <sheetData>
    <row r="1" spans="1:27" ht="38" customHeight="1" thickTop="1" thickBot="1" x14ac:dyDescent="0.4">
      <c r="A1" s="278" t="s">
        <v>0</v>
      </c>
      <c r="B1" s="278" t="s">
        <v>1</v>
      </c>
      <c r="C1" s="278" t="s">
        <v>2</v>
      </c>
      <c r="D1" s="279" t="s">
        <v>68</v>
      </c>
      <c r="E1" s="278" t="s">
        <v>74</v>
      </c>
      <c r="F1" s="278" t="s">
        <v>162</v>
      </c>
      <c r="G1" s="278"/>
      <c r="H1" s="278"/>
      <c r="I1" s="278"/>
      <c r="J1" s="278">
        <v>2022</v>
      </c>
      <c r="K1" s="278"/>
      <c r="L1" s="278"/>
      <c r="M1" s="278"/>
      <c r="N1" s="278"/>
      <c r="O1" s="278"/>
      <c r="P1" s="278"/>
      <c r="Q1" s="65"/>
      <c r="R1" s="66" t="s">
        <v>6</v>
      </c>
      <c r="S1" s="67"/>
      <c r="T1" s="68"/>
      <c r="U1" s="278" t="s">
        <v>5</v>
      </c>
      <c r="V1" s="299" t="s">
        <v>168</v>
      </c>
      <c r="W1" s="300"/>
      <c r="X1" s="301"/>
      <c r="Y1" s="278" t="s">
        <v>6</v>
      </c>
      <c r="Z1" s="278" t="s">
        <v>177</v>
      </c>
      <c r="AA1" s="278" t="s">
        <v>169</v>
      </c>
    </row>
    <row r="2" spans="1:27" ht="77" customHeight="1" thickTop="1" thickBot="1" x14ac:dyDescent="0.4">
      <c r="A2" s="278"/>
      <c r="B2" s="278"/>
      <c r="C2" s="278"/>
      <c r="D2" s="280"/>
      <c r="E2" s="278"/>
      <c r="F2" s="62" t="s">
        <v>64</v>
      </c>
      <c r="G2" s="62" t="s">
        <v>163</v>
      </c>
      <c r="H2" s="62" t="s">
        <v>67</v>
      </c>
      <c r="I2" s="62" t="s">
        <v>65</v>
      </c>
      <c r="J2" s="62" t="s">
        <v>64</v>
      </c>
      <c r="K2" s="62" t="s">
        <v>67</v>
      </c>
      <c r="L2" s="62" t="s">
        <v>178</v>
      </c>
      <c r="M2" s="62" t="s">
        <v>80</v>
      </c>
      <c r="N2" s="62" t="s">
        <v>66</v>
      </c>
      <c r="O2" s="62" t="s">
        <v>179</v>
      </c>
      <c r="P2" s="62" t="s">
        <v>77</v>
      </c>
      <c r="Q2" s="69" t="s">
        <v>5</v>
      </c>
      <c r="R2" s="70"/>
      <c r="S2" s="71"/>
      <c r="T2" s="72"/>
      <c r="U2" s="278"/>
      <c r="V2" s="62" t="s">
        <v>170</v>
      </c>
      <c r="W2" s="62" t="s">
        <v>65</v>
      </c>
      <c r="X2" s="62" t="s">
        <v>171</v>
      </c>
      <c r="Y2" s="278"/>
      <c r="Z2" s="278"/>
      <c r="AA2" s="278"/>
    </row>
    <row r="3" spans="1:27" ht="18" customHeight="1" thickTop="1" thickBot="1" x14ac:dyDescent="0.4">
      <c r="A3" s="297" t="s">
        <v>7</v>
      </c>
      <c r="B3" s="297"/>
      <c r="C3" s="297"/>
      <c r="D3" s="297"/>
      <c r="E3" s="297"/>
      <c r="F3" s="297"/>
      <c r="G3" s="297"/>
      <c r="H3" s="297"/>
      <c r="I3" s="297"/>
      <c r="J3" s="297"/>
      <c r="K3" s="297"/>
      <c r="L3" s="297"/>
      <c r="M3" s="297"/>
      <c r="N3" s="297"/>
      <c r="O3" s="297"/>
      <c r="P3" s="297"/>
      <c r="Q3" s="73"/>
      <c r="R3" s="74"/>
      <c r="S3" s="75"/>
      <c r="T3" s="76"/>
      <c r="U3" s="64"/>
    </row>
    <row r="4" spans="1:27" ht="315.64999999999998" customHeight="1" thickTop="1" thickBot="1" x14ac:dyDescent="0.4">
      <c r="A4" s="281" t="s">
        <v>8</v>
      </c>
      <c r="B4" s="281" t="s">
        <v>9</v>
      </c>
      <c r="C4" s="78" t="s">
        <v>10</v>
      </c>
      <c r="D4" s="79" t="s">
        <v>156</v>
      </c>
      <c r="E4" s="79">
        <v>22</v>
      </c>
      <c r="F4" s="79">
        <v>34</v>
      </c>
      <c r="G4" s="79" t="s">
        <v>150</v>
      </c>
      <c r="H4" s="154">
        <f>33+2</f>
        <v>35</v>
      </c>
      <c r="I4" s="80">
        <f t="shared" ref="I4:I13" si="0">H4/F4</f>
        <v>1.0294117647058822</v>
      </c>
      <c r="J4" s="79">
        <v>34</v>
      </c>
      <c r="K4" s="154">
        <v>35</v>
      </c>
      <c r="L4" s="80">
        <f>+K4/J4</f>
        <v>1.0294117647058822</v>
      </c>
      <c r="M4" s="81" t="s">
        <v>149</v>
      </c>
      <c r="N4" s="82" t="s">
        <v>204</v>
      </c>
      <c r="O4" s="83" t="s">
        <v>205</v>
      </c>
      <c r="P4" s="83" t="s">
        <v>206</v>
      </c>
      <c r="Q4" s="84">
        <f>8919967.50084/1000000</f>
        <v>8.9199675008400003</v>
      </c>
      <c r="R4" s="85" t="s">
        <v>20</v>
      </c>
      <c r="S4" s="86"/>
      <c r="T4" s="87"/>
      <c r="U4" s="140">
        <v>70.099999999999994</v>
      </c>
      <c r="V4" s="140">
        <v>8.9199675008400003</v>
      </c>
      <c r="W4" s="145">
        <v>0.12720000000000001</v>
      </c>
      <c r="X4" s="83" t="s">
        <v>213</v>
      </c>
      <c r="Y4" s="281" t="s">
        <v>172</v>
      </c>
      <c r="Z4" s="83" t="s">
        <v>207</v>
      </c>
      <c r="AA4" s="83" t="s">
        <v>208</v>
      </c>
    </row>
    <row r="5" spans="1:27" ht="213.65" customHeight="1" thickTop="1" thickBot="1" x14ac:dyDescent="0.4">
      <c r="A5" s="283"/>
      <c r="B5" s="283"/>
      <c r="C5" s="88" t="s">
        <v>21</v>
      </c>
      <c r="D5" s="89" t="s">
        <v>156</v>
      </c>
      <c r="E5" s="89">
        <v>15</v>
      </c>
      <c r="F5" s="89">
        <v>23</v>
      </c>
      <c r="G5" s="89" t="s">
        <v>150</v>
      </c>
      <c r="H5" s="153">
        <f>18+K5</f>
        <v>23</v>
      </c>
      <c r="I5" s="90">
        <f t="shared" si="0"/>
        <v>1</v>
      </c>
      <c r="J5" s="89">
        <v>3</v>
      </c>
      <c r="K5" s="153">
        <v>5</v>
      </c>
      <c r="L5" s="90">
        <f t="shared" ref="L5:L13" si="1">K5/J5</f>
        <v>1.6666666666666667</v>
      </c>
      <c r="M5" s="81" t="s">
        <v>149</v>
      </c>
      <c r="N5" s="91" t="s">
        <v>212</v>
      </c>
      <c r="O5" s="91" t="s">
        <v>211</v>
      </c>
      <c r="P5" s="91" t="s">
        <v>211</v>
      </c>
      <c r="Q5" s="92">
        <v>268</v>
      </c>
      <c r="R5" s="93"/>
      <c r="S5" s="94"/>
      <c r="T5" s="95"/>
      <c r="U5" s="141">
        <v>70.099999999999994</v>
      </c>
      <c r="V5" s="151">
        <v>9.01</v>
      </c>
      <c r="W5" s="155">
        <v>0.1285</v>
      </c>
      <c r="X5" s="91" t="s">
        <v>214</v>
      </c>
      <c r="Y5" s="283"/>
      <c r="Z5" s="91" t="s">
        <v>209</v>
      </c>
      <c r="AA5" s="91" t="s">
        <v>210</v>
      </c>
    </row>
    <row r="6" spans="1:27" ht="102" customHeight="1" thickTop="1" thickBot="1" x14ac:dyDescent="0.4">
      <c r="A6" s="290" t="s">
        <v>94</v>
      </c>
      <c r="B6" s="287" t="s">
        <v>95</v>
      </c>
      <c r="C6" s="96" t="s">
        <v>99</v>
      </c>
      <c r="D6" s="96" t="s">
        <v>69</v>
      </c>
      <c r="E6" s="96" t="s">
        <v>24</v>
      </c>
      <c r="F6" s="97">
        <f>SUM(F7:F12)</f>
        <v>138</v>
      </c>
      <c r="G6" s="97" t="s">
        <v>151</v>
      </c>
      <c r="H6" s="96">
        <f>SUM(H7:H12)</f>
        <v>195</v>
      </c>
      <c r="I6" s="98">
        <f t="shared" si="0"/>
        <v>1.4130434782608696</v>
      </c>
      <c r="J6" s="96">
        <f>SUM(J7:J12)</f>
        <v>55</v>
      </c>
      <c r="K6" s="96">
        <f>SUM(K7:K12)</f>
        <v>89</v>
      </c>
      <c r="L6" s="98">
        <f t="shared" si="1"/>
        <v>1.6181818181818182</v>
      </c>
      <c r="M6" s="81" t="s">
        <v>149</v>
      </c>
      <c r="N6" s="97"/>
      <c r="O6" s="97"/>
      <c r="P6" s="97"/>
      <c r="Q6" s="99">
        <v>1908</v>
      </c>
      <c r="R6" s="100" t="s">
        <v>25</v>
      </c>
      <c r="S6" s="101"/>
      <c r="T6" s="102"/>
      <c r="U6" s="172">
        <f>U7+U8+U9+U10+U11+U12</f>
        <v>150.19999999999999</v>
      </c>
      <c r="V6" s="168">
        <f>SUM(V7:V12)</f>
        <v>134.47499999999999</v>
      </c>
      <c r="W6" s="142">
        <f>V6/U6</f>
        <v>0.89530625832223709</v>
      </c>
      <c r="X6" s="97"/>
      <c r="Y6" s="97"/>
      <c r="Z6" s="169" t="s">
        <v>226</v>
      </c>
      <c r="AA6" s="97"/>
    </row>
    <row r="7" spans="1:27" ht="60" customHeight="1" thickTop="1" thickBot="1" x14ac:dyDescent="0.4">
      <c r="A7" s="291"/>
      <c r="B7" s="288"/>
      <c r="C7" s="294" t="s">
        <v>97</v>
      </c>
      <c r="D7" s="161" t="s">
        <v>71</v>
      </c>
      <c r="E7" s="103" t="s">
        <v>24</v>
      </c>
      <c r="F7" s="103">
        <v>13</v>
      </c>
      <c r="G7" s="103" t="s">
        <v>151</v>
      </c>
      <c r="H7" s="161">
        <f>7+5+K7</f>
        <v>19</v>
      </c>
      <c r="I7" s="104">
        <f t="shared" si="0"/>
        <v>1.4615384615384615</v>
      </c>
      <c r="J7" s="103">
        <v>5</v>
      </c>
      <c r="K7" s="161">
        <v>7</v>
      </c>
      <c r="L7" s="104">
        <f t="shared" si="1"/>
        <v>1.4</v>
      </c>
      <c r="M7" s="298" t="s">
        <v>149</v>
      </c>
      <c r="N7" s="163" t="s">
        <v>220</v>
      </c>
      <c r="O7" s="163" t="s">
        <v>219</v>
      </c>
      <c r="P7" s="173" t="s">
        <v>228</v>
      </c>
      <c r="Q7" s="92">
        <v>484</v>
      </c>
      <c r="R7" s="105" t="s">
        <v>25</v>
      </c>
      <c r="S7" s="106"/>
      <c r="T7" s="107"/>
      <c r="U7" s="143">
        <v>11.3</v>
      </c>
      <c r="V7" s="171">
        <v>11.315</v>
      </c>
      <c r="W7" s="144">
        <f t="shared" ref="W7:W12" si="2">V7/U7</f>
        <v>1.0013274336283184</v>
      </c>
      <c r="X7" s="103"/>
      <c r="Y7" s="294" t="s">
        <v>173</v>
      </c>
      <c r="Z7" s="103"/>
      <c r="AA7" s="103"/>
    </row>
    <row r="8" spans="1:27" ht="69" customHeight="1" thickTop="1" thickBot="1" x14ac:dyDescent="0.4">
      <c r="A8" s="291"/>
      <c r="B8" s="288"/>
      <c r="C8" s="295"/>
      <c r="D8" s="154" t="s">
        <v>70</v>
      </c>
      <c r="E8" s="79" t="s">
        <v>24</v>
      </c>
      <c r="F8" s="79">
        <v>25</v>
      </c>
      <c r="G8" s="79" t="s">
        <v>151</v>
      </c>
      <c r="H8" s="154">
        <f>7+12+K8</f>
        <v>40</v>
      </c>
      <c r="I8" s="80">
        <f t="shared" si="0"/>
        <v>1.6</v>
      </c>
      <c r="J8" s="79">
        <v>10</v>
      </c>
      <c r="K8" s="154">
        <v>21</v>
      </c>
      <c r="L8" s="80">
        <f t="shared" si="1"/>
        <v>2.1</v>
      </c>
      <c r="M8" s="271"/>
      <c r="N8" s="83" t="s">
        <v>222</v>
      </c>
      <c r="O8" s="83" t="s">
        <v>219</v>
      </c>
      <c r="P8" s="79" t="s">
        <v>228</v>
      </c>
      <c r="Q8" s="108">
        <v>384</v>
      </c>
      <c r="R8" s="100" t="s">
        <v>25</v>
      </c>
      <c r="S8" s="106"/>
      <c r="T8" s="107"/>
      <c r="U8" s="140">
        <v>32.5</v>
      </c>
      <c r="V8" s="165">
        <v>29.97</v>
      </c>
      <c r="W8" s="145">
        <f t="shared" si="2"/>
        <v>0.9221538461538461</v>
      </c>
      <c r="X8" s="79"/>
      <c r="Y8" s="295"/>
      <c r="Z8" s="79"/>
      <c r="AA8" s="79"/>
    </row>
    <row r="9" spans="1:27" ht="69" customHeight="1" thickTop="1" thickBot="1" x14ac:dyDescent="0.4">
      <c r="A9" s="291"/>
      <c r="B9" s="288"/>
      <c r="C9" s="295"/>
      <c r="D9" s="158" t="s">
        <v>72</v>
      </c>
      <c r="E9" s="109" t="s">
        <v>24</v>
      </c>
      <c r="F9" s="109">
        <v>25</v>
      </c>
      <c r="G9" s="109" t="s">
        <v>151</v>
      </c>
      <c r="H9" s="158">
        <f>6+10+K9</f>
        <v>31</v>
      </c>
      <c r="I9" s="110">
        <f t="shared" si="0"/>
        <v>1.24</v>
      </c>
      <c r="J9" s="109">
        <v>10</v>
      </c>
      <c r="K9" s="158">
        <v>15</v>
      </c>
      <c r="L9" s="110">
        <f t="shared" si="1"/>
        <v>1.5</v>
      </c>
      <c r="M9" s="271"/>
      <c r="N9" s="134" t="s">
        <v>221</v>
      </c>
      <c r="O9" s="134" t="s">
        <v>219</v>
      </c>
      <c r="P9" s="109" t="s">
        <v>228</v>
      </c>
      <c r="Q9" s="92">
        <v>240</v>
      </c>
      <c r="R9" s="105" t="s">
        <v>25</v>
      </c>
      <c r="S9" s="106"/>
      <c r="T9" s="107"/>
      <c r="U9" s="135">
        <v>21</v>
      </c>
      <c r="V9" s="166">
        <v>20.93</v>
      </c>
      <c r="W9" s="146">
        <f t="shared" si="2"/>
        <v>0.9966666666666667</v>
      </c>
      <c r="X9" s="109"/>
      <c r="Y9" s="295"/>
      <c r="Z9" s="109"/>
      <c r="AA9" s="109"/>
    </row>
    <row r="10" spans="1:27" ht="90.65" customHeight="1" thickTop="1" thickBot="1" x14ac:dyDescent="0.4">
      <c r="A10" s="291"/>
      <c r="B10" s="288"/>
      <c r="C10" s="295"/>
      <c r="D10" s="154" t="s">
        <v>73</v>
      </c>
      <c r="E10" s="79" t="s">
        <v>24</v>
      </c>
      <c r="F10" s="79">
        <v>25</v>
      </c>
      <c r="G10" s="79" t="s">
        <v>151</v>
      </c>
      <c r="H10" s="154">
        <f>5+15+K10</f>
        <v>36</v>
      </c>
      <c r="I10" s="80">
        <f t="shared" si="0"/>
        <v>1.44</v>
      </c>
      <c r="J10" s="79">
        <v>10</v>
      </c>
      <c r="K10" s="154">
        <v>16</v>
      </c>
      <c r="L10" s="80">
        <f t="shared" si="1"/>
        <v>1.6</v>
      </c>
      <c r="M10" s="271"/>
      <c r="N10" s="83" t="s">
        <v>223</v>
      </c>
      <c r="O10" s="83" t="s">
        <v>219</v>
      </c>
      <c r="P10" s="79" t="s">
        <v>228</v>
      </c>
      <c r="Q10" s="108">
        <v>257</v>
      </c>
      <c r="R10" s="100" t="s">
        <v>25</v>
      </c>
      <c r="S10" s="106"/>
      <c r="T10" s="107"/>
      <c r="U10" s="140">
        <v>20.3</v>
      </c>
      <c r="V10" s="165">
        <v>20.34</v>
      </c>
      <c r="W10" s="145">
        <f t="shared" si="2"/>
        <v>1.0019704433497536</v>
      </c>
      <c r="X10" s="79"/>
      <c r="Y10" s="295"/>
      <c r="Z10" s="79"/>
      <c r="AA10" s="79"/>
    </row>
    <row r="11" spans="1:27" ht="69" customHeight="1" thickTop="1" thickBot="1" x14ac:dyDescent="0.4">
      <c r="A11" s="291"/>
      <c r="B11" s="288"/>
      <c r="C11" s="295"/>
      <c r="D11" s="158" t="s">
        <v>75</v>
      </c>
      <c r="E11" s="109" t="s">
        <v>24</v>
      </c>
      <c r="F11" s="109">
        <v>25</v>
      </c>
      <c r="G11" s="109" t="s">
        <v>151</v>
      </c>
      <c r="H11" s="158">
        <f>5+10+K11</f>
        <v>30</v>
      </c>
      <c r="I11" s="110">
        <f t="shared" si="0"/>
        <v>1.2</v>
      </c>
      <c r="J11" s="109">
        <v>10</v>
      </c>
      <c r="K11" s="158">
        <v>15</v>
      </c>
      <c r="L11" s="110">
        <f t="shared" si="1"/>
        <v>1.5</v>
      </c>
      <c r="M11" s="271"/>
      <c r="N11" s="134" t="s">
        <v>224</v>
      </c>
      <c r="O11" s="134" t="s">
        <v>219</v>
      </c>
      <c r="P11" s="109" t="s">
        <v>228</v>
      </c>
      <c r="Q11" s="92">
        <v>231</v>
      </c>
      <c r="R11" s="105" t="s">
        <v>25</v>
      </c>
      <c r="S11" s="106"/>
      <c r="T11" s="107"/>
      <c r="U11" s="135">
        <v>34.6</v>
      </c>
      <c r="V11" s="166">
        <v>21.58</v>
      </c>
      <c r="W11" s="146">
        <f t="shared" si="2"/>
        <v>0.6236994219653178</v>
      </c>
      <c r="X11" s="109"/>
      <c r="Y11" s="295"/>
      <c r="Z11" s="109"/>
      <c r="AA11" s="109"/>
    </row>
    <row r="12" spans="1:27" ht="69" customHeight="1" thickTop="1" thickBot="1" x14ac:dyDescent="0.4">
      <c r="A12" s="291"/>
      <c r="B12" s="289"/>
      <c r="C12" s="296"/>
      <c r="D12" s="154" t="s">
        <v>76</v>
      </c>
      <c r="E12" s="79" t="s">
        <v>24</v>
      </c>
      <c r="F12" s="79">
        <v>25</v>
      </c>
      <c r="G12" s="79" t="s">
        <v>151</v>
      </c>
      <c r="H12" s="154">
        <f>11+13+K12</f>
        <v>39</v>
      </c>
      <c r="I12" s="80">
        <f t="shared" si="0"/>
        <v>1.56</v>
      </c>
      <c r="J12" s="79">
        <v>10</v>
      </c>
      <c r="K12" s="154">
        <v>15</v>
      </c>
      <c r="L12" s="80">
        <f t="shared" si="1"/>
        <v>1.5</v>
      </c>
      <c r="M12" s="272"/>
      <c r="N12" s="83" t="s">
        <v>225</v>
      </c>
      <c r="O12" s="83" t="s">
        <v>219</v>
      </c>
      <c r="P12" s="79" t="s">
        <v>228</v>
      </c>
      <c r="Q12" s="108">
        <v>346</v>
      </c>
      <c r="R12" s="100" t="s">
        <v>25</v>
      </c>
      <c r="S12" s="106"/>
      <c r="T12" s="107"/>
      <c r="U12" s="140">
        <v>30.5</v>
      </c>
      <c r="V12" s="165">
        <v>30.34</v>
      </c>
      <c r="W12" s="145">
        <f t="shared" si="2"/>
        <v>0.99475409836065576</v>
      </c>
      <c r="X12" s="79"/>
      <c r="Y12" s="296"/>
      <c r="Z12" s="79"/>
      <c r="AA12" s="79"/>
    </row>
    <row r="13" spans="1:27" ht="100" customHeight="1" thickTop="1" thickBot="1" x14ac:dyDescent="0.4">
      <c r="A13" s="291"/>
      <c r="B13" s="292" t="s">
        <v>96</v>
      </c>
      <c r="C13" s="96" t="s">
        <v>106</v>
      </c>
      <c r="D13" s="96" t="s">
        <v>69</v>
      </c>
      <c r="E13" s="96" t="s">
        <v>24</v>
      </c>
      <c r="F13" s="97">
        <f>SUM(F14:F19)</f>
        <v>163</v>
      </c>
      <c r="G13" s="97" t="s">
        <v>151</v>
      </c>
      <c r="H13" s="96">
        <f>SUM(H14:H19)</f>
        <v>236</v>
      </c>
      <c r="I13" s="98">
        <f t="shared" si="0"/>
        <v>1.4478527607361964</v>
      </c>
      <c r="J13" s="96">
        <f>SUM(J14:J19)</f>
        <v>80</v>
      </c>
      <c r="K13" s="96">
        <f>SUM(K14:K19)</f>
        <v>112</v>
      </c>
      <c r="L13" s="98">
        <f t="shared" si="1"/>
        <v>1.4</v>
      </c>
      <c r="M13" s="81" t="s">
        <v>149</v>
      </c>
      <c r="N13" s="97"/>
      <c r="O13" s="97"/>
      <c r="P13" s="97"/>
      <c r="Q13" s="112">
        <v>19</v>
      </c>
      <c r="R13" s="113" t="s">
        <v>26</v>
      </c>
      <c r="S13" s="114"/>
      <c r="T13" s="114"/>
      <c r="U13" s="172">
        <f>U14+U15+U16+U17+U18+U19</f>
        <v>150.19999999999999</v>
      </c>
      <c r="V13" s="168">
        <f>SUM(V14:V19)</f>
        <v>134.47</v>
      </c>
      <c r="W13" s="142">
        <f>V13/U13</f>
        <v>0.89527296937416778</v>
      </c>
      <c r="X13" s="97"/>
      <c r="Y13" s="97"/>
      <c r="Z13" s="169" t="s">
        <v>227</v>
      </c>
      <c r="AA13" s="97"/>
    </row>
    <row r="14" spans="1:27" ht="62.25" customHeight="1" thickTop="1" thickBot="1" x14ac:dyDescent="0.4">
      <c r="A14" s="291"/>
      <c r="B14" s="293"/>
      <c r="C14" s="294" t="s">
        <v>98</v>
      </c>
      <c r="D14" s="103" t="s">
        <v>71</v>
      </c>
      <c r="E14" s="103" t="s">
        <v>24</v>
      </c>
      <c r="F14" s="103">
        <v>13</v>
      </c>
      <c r="G14" s="103" t="s">
        <v>151</v>
      </c>
      <c r="H14" s="161">
        <f>3+5+K14</f>
        <v>20</v>
      </c>
      <c r="I14" s="104">
        <f>H14/F14</f>
        <v>1.5384615384615385</v>
      </c>
      <c r="J14" s="103">
        <v>5</v>
      </c>
      <c r="K14" s="161">
        <v>12</v>
      </c>
      <c r="L14" s="104">
        <f>K14/J14</f>
        <v>2.4</v>
      </c>
      <c r="M14" s="271" t="s">
        <v>149</v>
      </c>
      <c r="N14" s="163" t="s">
        <v>215</v>
      </c>
      <c r="O14" s="163" t="s">
        <v>219</v>
      </c>
      <c r="P14" s="175" t="s">
        <v>231</v>
      </c>
      <c r="Q14" s="103"/>
      <c r="R14" s="103"/>
      <c r="S14" s="103"/>
      <c r="T14" s="103"/>
      <c r="U14" s="143">
        <v>11.3</v>
      </c>
      <c r="V14" s="164">
        <v>11.31</v>
      </c>
      <c r="W14" s="147">
        <f t="shared" ref="W14:W19" si="3">V14/U14</f>
        <v>1.0008849557522124</v>
      </c>
      <c r="X14" s="103"/>
      <c r="Y14" s="294" t="s">
        <v>173</v>
      </c>
      <c r="Z14" s="103"/>
      <c r="AA14" s="103"/>
    </row>
    <row r="15" spans="1:27" ht="57.75" customHeight="1" thickTop="1" thickBot="1" x14ac:dyDescent="0.4">
      <c r="A15" s="291"/>
      <c r="B15" s="293"/>
      <c r="C15" s="295"/>
      <c r="D15" s="79" t="s">
        <v>70</v>
      </c>
      <c r="E15" s="79" t="s">
        <v>24</v>
      </c>
      <c r="F15" s="79">
        <v>30</v>
      </c>
      <c r="G15" s="79" t="s">
        <v>151</v>
      </c>
      <c r="H15" s="154">
        <f>8+24+K15</f>
        <v>63</v>
      </c>
      <c r="I15" s="80">
        <f t="shared" ref="I15:I19" si="4">H15/F15</f>
        <v>2.1</v>
      </c>
      <c r="J15" s="79">
        <v>15</v>
      </c>
      <c r="K15" s="154">
        <v>31</v>
      </c>
      <c r="L15" s="80">
        <f t="shared" ref="L15:L19" si="5">K15/J15</f>
        <v>2.0666666666666669</v>
      </c>
      <c r="M15" s="271"/>
      <c r="N15" s="83" t="s">
        <v>216</v>
      </c>
      <c r="O15" s="83" t="s">
        <v>219</v>
      </c>
      <c r="P15" s="78" t="s">
        <v>231</v>
      </c>
      <c r="Q15" s="79"/>
      <c r="R15" s="79"/>
      <c r="S15" s="79"/>
      <c r="T15" s="79"/>
      <c r="U15" s="140">
        <v>32.5</v>
      </c>
      <c r="V15" s="165">
        <v>29.97</v>
      </c>
      <c r="W15" s="148">
        <f t="shared" si="3"/>
        <v>0.9221538461538461</v>
      </c>
      <c r="X15" s="79"/>
      <c r="Y15" s="295"/>
      <c r="Z15" s="79"/>
      <c r="AA15" s="79"/>
    </row>
    <row r="16" spans="1:27" ht="55.5" customHeight="1" thickTop="1" thickBot="1" x14ac:dyDescent="0.4">
      <c r="A16" s="291"/>
      <c r="B16" s="293"/>
      <c r="C16" s="295"/>
      <c r="D16" s="109" t="s">
        <v>72</v>
      </c>
      <c r="E16" s="109" t="s">
        <v>24</v>
      </c>
      <c r="F16" s="109">
        <v>30</v>
      </c>
      <c r="G16" s="109" t="s">
        <v>151</v>
      </c>
      <c r="H16" s="158">
        <f>14+13+K16</f>
        <v>45</v>
      </c>
      <c r="I16" s="110">
        <f t="shared" si="4"/>
        <v>1.5</v>
      </c>
      <c r="J16" s="109">
        <v>15</v>
      </c>
      <c r="K16" s="158">
        <v>18</v>
      </c>
      <c r="L16" s="110">
        <f t="shared" si="5"/>
        <v>1.2</v>
      </c>
      <c r="M16" s="271"/>
      <c r="N16" s="134" t="s">
        <v>217</v>
      </c>
      <c r="O16" s="134" t="s">
        <v>219</v>
      </c>
      <c r="P16" s="129" t="s">
        <v>231</v>
      </c>
      <c r="Q16" s="109"/>
      <c r="R16" s="109"/>
      <c r="S16" s="109"/>
      <c r="T16" s="109"/>
      <c r="U16" s="135">
        <v>21</v>
      </c>
      <c r="V16" s="166">
        <v>20.93</v>
      </c>
      <c r="W16" s="149">
        <f t="shared" si="3"/>
        <v>0.9966666666666667</v>
      </c>
      <c r="X16" s="109"/>
      <c r="Y16" s="295"/>
      <c r="Z16" s="109"/>
      <c r="AA16" s="109"/>
    </row>
    <row r="17" spans="1:27" ht="90" customHeight="1" thickTop="1" thickBot="1" x14ac:dyDescent="0.4">
      <c r="A17" s="291"/>
      <c r="B17" s="293"/>
      <c r="C17" s="295"/>
      <c r="D17" s="154" t="s">
        <v>73</v>
      </c>
      <c r="E17" s="79" t="s">
        <v>24</v>
      </c>
      <c r="F17" s="79">
        <v>30</v>
      </c>
      <c r="G17" s="79" t="s">
        <v>151</v>
      </c>
      <c r="H17" s="154">
        <f>5+11+K17</f>
        <v>35</v>
      </c>
      <c r="I17" s="80">
        <f t="shared" si="4"/>
        <v>1.1666666666666667</v>
      </c>
      <c r="J17" s="79">
        <v>15</v>
      </c>
      <c r="K17" s="154">
        <v>19</v>
      </c>
      <c r="L17" s="80">
        <f t="shared" si="5"/>
        <v>1.2666666666666666</v>
      </c>
      <c r="M17" s="271"/>
      <c r="N17" s="83" t="s">
        <v>218</v>
      </c>
      <c r="O17" s="83" t="s">
        <v>219</v>
      </c>
      <c r="P17" s="78" t="s">
        <v>231</v>
      </c>
      <c r="Q17" s="79"/>
      <c r="R17" s="79"/>
      <c r="S17" s="79"/>
      <c r="T17" s="79"/>
      <c r="U17" s="140">
        <v>20.3</v>
      </c>
      <c r="V17" s="165">
        <v>20.34</v>
      </c>
      <c r="W17" s="148">
        <f t="shared" si="3"/>
        <v>1.0019704433497536</v>
      </c>
      <c r="X17" s="79"/>
      <c r="Y17" s="295"/>
      <c r="Z17" s="79"/>
      <c r="AA17" s="79"/>
    </row>
    <row r="18" spans="1:27" ht="57" customHeight="1" thickTop="1" thickBot="1" x14ac:dyDescent="0.4">
      <c r="A18" s="291"/>
      <c r="B18" s="293"/>
      <c r="C18" s="295"/>
      <c r="D18" s="109" t="s">
        <v>75</v>
      </c>
      <c r="E18" s="109" t="s">
        <v>24</v>
      </c>
      <c r="F18" s="109">
        <v>30</v>
      </c>
      <c r="G18" s="109" t="s">
        <v>151</v>
      </c>
      <c r="H18" s="158">
        <f>5+15+K18</f>
        <v>36</v>
      </c>
      <c r="I18" s="110">
        <f t="shared" si="4"/>
        <v>1.2</v>
      </c>
      <c r="J18" s="109">
        <v>15</v>
      </c>
      <c r="K18" s="158">
        <v>16</v>
      </c>
      <c r="L18" s="110">
        <f t="shared" si="5"/>
        <v>1.0666666666666667</v>
      </c>
      <c r="M18" s="271"/>
      <c r="N18" s="134" t="s">
        <v>229</v>
      </c>
      <c r="O18" s="134" t="s">
        <v>219</v>
      </c>
      <c r="P18" s="129" t="s">
        <v>231</v>
      </c>
      <c r="Q18" s="109"/>
      <c r="R18" s="109"/>
      <c r="S18" s="109"/>
      <c r="T18" s="109"/>
      <c r="U18" s="135">
        <v>34.6</v>
      </c>
      <c r="V18" s="166">
        <v>21.58</v>
      </c>
      <c r="W18" s="149">
        <f t="shared" si="3"/>
        <v>0.6236994219653178</v>
      </c>
      <c r="X18" s="109"/>
      <c r="Y18" s="295"/>
      <c r="Z18" s="109"/>
      <c r="AA18" s="109"/>
    </row>
    <row r="19" spans="1:27" ht="74.400000000000006" customHeight="1" thickTop="1" thickBot="1" x14ac:dyDescent="0.4">
      <c r="A19" s="291"/>
      <c r="B19" s="293"/>
      <c r="C19" s="296"/>
      <c r="D19" s="154" t="s">
        <v>76</v>
      </c>
      <c r="E19" s="79" t="s">
        <v>24</v>
      </c>
      <c r="F19" s="77">
        <v>30</v>
      </c>
      <c r="G19" s="79" t="s">
        <v>151</v>
      </c>
      <c r="H19" s="162">
        <f>7+14+K19</f>
        <v>37</v>
      </c>
      <c r="I19" s="80">
        <f t="shared" si="4"/>
        <v>1.2333333333333334</v>
      </c>
      <c r="J19" s="77">
        <v>15</v>
      </c>
      <c r="K19" s="162">
        <v>16</v>
      </c>
      <c r="L19" s="80">
        <f t="shared" si="5"/>
        <v>1.0666666666666667</v>
      </c>
      <c r="M19" s="272"/>
      <c r="N19" s="82" t="s">
        <v>230</v>
      </c>
      <c r="O19" s="82" t="s">
        <v>219</v>
      </c>
      <c r="P19" s="176" t="s">
        <v>231</v>
      </c>
      <c r="Q19" s="77"/>
      <c r="R19" s="77"/>
      <c r="S19" s="77"/>
      <c r="T19" s="77"/>
      <c r="U19" s="140">
        <v>30.5</v>
      </c>
      <c r="V19" s="167">
        <v>30.34</v>
      </c>
      <c r="W19" s="150">
        <f t="shared" si="3"/>
        <v>0.99475409836065576</v>
      </c>
      <c r="X19" s="77"/>
      <c r="Y19" s="296"/>
      <c r="Z19" s="77"/>
      <c r="AA19" s="77"/>
    </row>
    <row r="20" spans="1:27" ht="49.5" customHeight="1" thickTop="1" thickBot="1" x14ac:dyDescent="0.4">
      <c r="A20" s="281" t="s">
        <v>146</v>
      </c>
      <c r="B20" s="281" t="s">
        <v>147</v>
      </c>
      <c r="C20" s="281" t="s">
        <v>27</v>
      </c>
      <c r="D20" s="117" t="s">
        <v>69</v>
      </c>
      <c r="E20" s="273">
        <v>7372</v>
      </c>
      <c r="F20" s="118">
        <f>SUM(F21:F23)</f>
        <v>7476</v>
      </c>
      <c r="G20" s="119" t="s">
        <v>164</v>
      </c>
      <c r="H20" s="120">
        <f>SUM(H21:H23)</f>
        <v>10858</v>
      </c>
      <c r="I20" s="121">
        <f>H20/F20</f>
        <v>1.4523809523809523</v>
      </c>
      <c r="J20" s="122">
        <f>SUM(J21:J23)</f>
        <v>2300</v>
      </c>
      <c r="K20" s="122">
        <f>SUM(K21:K23)</f>
        <v>4009</v>
      </c>
      <c r="L20" s="121">
        <f>K20/J20</f>
        <v>1.7430434782608695</v>
      </c>
      <c r="M20" s="81" t="s">
        <v>149</v>
      </c>
      <c r="N20" s="119"/>
      <c r="O20" s="119"/>
      <c r="P20" s="119"/>
      <c r="Q20" s="119"/>
      <c r="R20" s="119"/>
      <c r="S20" s="119"/>
      <c r="T20" s="119"/>
      <c r="U20" s="170">
        <f>SUM(U21:U23)</f>
        <v>477.19171900000003</v>
      </c>
      <c r="V20" s="170">
        <f>V21+V22+V23</f>
        <v>444.39998829000001</v>
      </c>
      <c r="W20" s="177">
        <f>+V20/U20</f>
        <v>0.93128185296526489</v>
      </c>
      <c r="X20" s="119"/>
      <c r="Y20" s="119"/>
      <c r="Z20" s="119"/>
      <c r="AA20" s="119"/>
    </row>
    <row r="21" spans="1:27" ht="229.75" customHeight="1" thickTop="1" thickBot="1" x14ac:dyDescent="0.4">
      <c r="A21" s="282"/>
      <c r="B21" s="282"/>
      <c r="C21" s="282"/>
      <c r="D21" s="284" t="s">
        <v>156</v>
      </c>
      <c r="E21" s="274"/>
      <c r="F21" s="123">
        <v>476</v>
      </c>
      <c r="G21" s="123" t="s">
        <v>152</v>
      </c>
      <c r="H21" s="157">
        <f>26+355+258+K21</f>
        <v>934</v>
      </c>
      <c r="I21" s="124">
        <f>H21/F21</f>
        <v>1.9621848739495797</v>
      </c>
      <c r="J21" s="123">
        <v>150</v>
      </c>
      <c r="K21" s="156">
        <v>295</v>
      </c>
      <c r="L21" s="125">
        <f>K21/J21</f>
        <v>1.9666666666666666</v>
      </c>
      <c r="M21" s="111" t="s">
        <v>149</v>
      </c>
      <c r="N21" s="137" t="s">
        <v>197</v>
      </c>
      <c r="O21" s="137" t="s">
        <v>198</v>
      </c>
      <c r="P21" s="138" t="s">
        <v>199</v>
      </c>
      <c r="Q21" s="123"/>
      <c r="R21" s="123"/>
      <c r="S21" s="123"/>
      <c r="T21" s="123"/>
      <c r="U21" s="152">
        <f xml:space="preserve"> 1853424/1000000</f>
        <v>1.853424</v>
      </c>
      <c r="V21" s="139">
        <f>2806017.15/1000000</f>
        <v>2.8060171499999997</v>
      </c>
      <c r="W21" s="160">
        <f>V21/U21</f>
        <v>1.513963966151296</v>
      </c>
      <c r="X21" s="137" t="s">
        <v>232</v>
      </c>
      <c r="Y21" s="126" t="s">
        <v>174</v>
      </c>
      <c r="Z21" s="137" t="s">
        <v>200</v>
      </c>
      <c r="AA21" s="123"/>
    </row>
    <row r="22" spans="1:27" ht="179.5" customHeight="1" thickTop="1" thickBot="1" x14ac:dyDescent="0.4">
      <c r="A22" s="282"/>
      <c r="B22" s="282"/>
      <c r="C22" s="282"/>
      <c r="D22" s="285"/>
      <c r="E22" s="274"/>
      <c r="F22" s="109">
        <v>200</v>
      </c>
      <c r="G22" s="109" t="s">
        <v>153</v>
      </c>
      <c r="H22" s="158">
        <f>160+195+K22</f>
        <v>384</v>
      </c>
      <c r="I22" s="159">
        <f>H22/F22</f>
        <v>1.92</v>
      </c>
      <c r="J22" s="158">
        <v>50</v>
      </c>
      <c r="K22" s="158">
        <v>29</v>
      </c>
      <c r="L22" s="110">
        <f>K22/J22</f>
        <v>0.57999999999999996</v>
      </c>
      <c r="M22" s="111"/>
      <c r="N22" s="134" t="s">
        <v>233</v>
      </c>
      <c r="O22" s="134" t="s">
        <v>201</v>
      </c>
      <c r="P22" s="134" t="s">
        <v>202</v>
      </c>
      <c r="Q22" s="109"/>
      <c r="R22" s="109"/>
      <c r="S22" s="109"/>
      <c r="T22" s="109"/>
      <c r="U22" s="166">
        <f>8748964/1000000</f>
        <v>8.7489640000000009</v>
      </c>
      <c r="V22" s="135">
        <f>3000000/1000000</f>
        <v>3</v>
      </c>
      <c r="W22" s="146">
        <f>V22/U22</f>
        <v>0.34289774194978967</v>
      </c>
      <c r="X22" s="109"/>
      <c r="Y22" s="109" t="s">
        <v>175</v>
      </c>
      <c r="Z22" s="134" t="s">
        <v>203</v>
      </c>
      <c r="AA22" s="109"/>
    </row>
    <row r="23" spans="1:27" ht="227.4" customHeight="1" thickTop="1" thickBot="1" x14ac:dyDescent="0.4">
      <c r="A23" s="282"/>
      <c r="B23" s="283"/>
      <c r="C23" s="283"/>
      <c r="D23" s="286"/>
      <c r="E23" s="275"/>
      <c r="F23" s="127">
        <v>6800</v>
      </c>
      <c r="G23" s="128" t="s">
        <v>154</v>
      </c>
      <c r="H23" s="132">
        <f>2648+927+2280+K23</f>
        <v>9540</v>
      </c>
      <c r="I23" s="80">
        <f>H23/F23</f>
        <v>1.4029411764705881</v>
      </c>
      <c r="J23" s="128">
        <v>2100</v>
      </c>
      <c r="K23" s="132">
        <v>3685</v>
      </c>
      <c r="L23" s="80">
        <f>K23/J23</f>
        <v>1.7547619047619047</v>
      </c>
      <c r="M23" s="81" t="s">
        <v>180</v>
      </c>
      <c r="N23" s="130" t="s">
        <v>195</v>
      </c>
      <c r="O23" s="130" t="s">
        <v>181</v>
      </c>
      <c r="P23" s="130" t="s">
        <v>182</v>
      </c>
      <c r="Q23" s="127"/>
      <c r="R23" s="127"/>
      <c r="S23" s="127"/>
      <c r="T23" s="127"/>
      <c r="U23" s="131">
        <f>466589331/1000000</f>
        <v>466.58933100000002</v>
      </c>
      <c r="V23" s="131">
        <f>438593971.14/1000000</f>
        <v>438.59397114000001</v>
      </c>
      <c r="W23" s="174">
        <f>V23/U23</f>
        <v>0.94</v>
      </c>
      <c r="X23" s="130" t="s">
        <v>183</v>
      </c>
      <c r="Y23" s="127" t="s">
        <v>176</v>
      </c>
      <c r="Z23" s="130" t="s">
        <v>196</v>
      </c>
      <c r="AA23" s="127"/>
    </row>
    <row r="24" spans="1:27" ht="409.6" customHeight="1" thickTop="1" thickBot="1" x14ac:dyDescent="0.4">
      <c r="A24" s="282"/>
      <c r="B24" s="276" t="s">
        <v>148</v>
      </c>
      <c r="C24" s="129" t="s">
        <v>39</v>
      </c>
      <c r="D24" s="109" t="s">
        <v>156</v>
      </c>
      <c r="E24" s="110">
        <v>0.7</v>
      </c>
      <c r="F24" s="116">
        <v>0.82</v>
      </c>
      <c r="G24" s="109" t="s">
        <v>155</v>
      </c>
      <c r="H24" s="136">
        <v>0.83</v>
      </c>
      <c r="I24" s="116">
        <f>H24/F24</f>
        <v>1.0121951219512195</v>
      </c>
      <c r="J24" s="116">
        <v>0.82</v>
      </c>
      <c r="K24" s="136">
        <v>0.83</v>
      </c>
      <c r="L24" s="116">
        <f>K24/J24</f>
        <v>1.0121951219512195</v>
      </c>
      <c r="M24" s="81" t="s">
        <v>149</v>
      </c>
      <c r="N24" s="134" t="s">
        <v>190</v>
      </c>
      <c r="O24" s="134" t="s">
        <v>191</v>
      </c>
      <c r="P24" s="134" t="s">
        <v>192</v>
      </c>
      <c r="Q24" s="109"/>
      <c r="R24" s="109"/>
      <c r="S24" s="109"/>
      <c r="T24" s="109"/>
      <c r="U24" s="135">
        <v>97.4</v>
      </c>
      <c r="V24" s="135">
        <v>89.24</v>
      </c>
      <c r="W24" s="146">
        <f>V24/U24</f>
        <v>0.91622176591375759</v>
      </c>
      <c r="X24" s="134" t="s">
        <v>193</v>
      </c>
      <c r="Y24" s="109" t="s">
        <v>50</v>
      </c>
      <c r="Z24" s="134" t="s">
        <v>194</v>
      </c>
      <c r="AA24" s="109"/>
    </row>
    <row r="25" spans="1:27" ht="171.65" customHeight="1" thickTop="1" thickBot="1" x14ac:dyDescent="0.4">
      <c r="A25" s="283"/>
      <c r="B25" s="277"/>
      <c r="C25" s="78" t="s">
        <v>51</v>
      </c>
      <c r="D25" s="79" t="s">
        <v>156</v>
      </c>
      <c r="E25" s="79" t="s">
        <v>52</v>
      </c>
      <c r="F25" s="115">
        <v>1</v>
      </c>
      <c r="G25" s="79" t="s">
        <v>154</v>
      </c>
      <c r="H25" s="133">
        <v>1</v>
      </c>
      <c r="I25" s="115">
        <v>1</v>
      </c>
      <c r="J25" s="115">
        <v>1</v>
      </c>
      <c r="K25" s="115">
        <v>1</v>
      </c>
      <c r="L25" s="115">
        <v>1</v>
      </c>
      <c r="M25" s="81" t="s">
        <v>149</v>
      </c>
      <c r="N25" s="83" t="s">
        <v>184</v>
      </c>
      <c r="O25" s="83" t="s">
        <v>185</v>
      </c>
      <c r="P25" s="83" t="s">
        <v>186</v>
      </c>
      <c r="Q25" s="79"/>
      <c r="R25" s="79"/>
      <c r="S25" s="79"/>
      <c r="T25" s="79"/>
      <c r="U25" s="131">
        <f>466589331/1000000</f>
        <v>466.58933100000002</v>
      </c>
      <c r="V25" s="131">
        <f>438593971.14/1000000</f>
        <v>438.59397114000001</v>
      </c>
      <c r="W25" s="174">
        <f>V25/U25</f>
        <v>0.94</v>
      </c>
      <c r="X25" s="83" t="s">
        <v>187</v>
      </c>
      <c r="Y25" s="79" t="s">
        <v>176</v>
      </c>
      <c r="Z25" s="83" t="s">
        <v>188</v>
      </c>
      <c r="AA25" s="83" t="s">
        <v>189</v>
      </c>
    </row>
    <row r="26" spans="1:27" ht="13.5" thickTop="1" x14ac:dyDescent="0.35"/>
  </sheetData>
  <mergeCells count="31">
    <mergeCell ref="Y14:Y19"/>
    <mergeCell ref="U1:U2"/>
    <mergeCell ref="V1:X1"/>
    <mergeCell ref="Y1:Y2"/>
    <mergeCell ref="Z1:Z2"/>
    <mergeCell ref="AA1:AA2"/>
    <mergeCell ref="D21:D23"/>
    <mergeCell ref="B6:B12"/>
    <mergeCell ref="A6:A19"/>
    <mergeCell ref="B13:B19"/>
    <mergeCell ref="C14:C19"/>
    <mergeCell ref="C7:C12"/>
    <mergeCell ref="F1:I1"/>
    <mergeCell ref="J1:P1"/>
    <mergeCell ref="A3:P3"/>
    <mergeCell ref="E1:E2"/>
    <mergeCell ref="A4:A5"/>
    <mergeCell ref="B4:B5"/>
    <mergeCell ref="Y4:Y5"/>
    <mergeCell ref="Y7:Y12"/>
    <mergeCell ref="M7:M12"/>
    <mergeCell ref="M14:M19"/>
    <mergeCell ref="E20:E23"/>
    <mergeCell ref="B24:B25"/>
    <mergeCell ref="A1:A2"/>
    <mergeCell ref="B1:B2"/>
    <mergeCell ref="C1:C2"/>
    <mergeCell ref="D1:D2"/>
    <mergeCell ref="A20:A25"/>
    <mergeCell ref="B20:B23"/>
    <mergeCell ref="C20:C23"/>
  </mergeCells>
  <hyperlinks>
    <hyperlink ref="R13" location="_ftn1" display="_ftn1"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workbookViewId="0">
      <selection activeCell="A15" sqref="A15:B15"/>
    </sheetView>
  </sheetViews>
  <sheetFormatPr baseColWidth="10" defaultColWidth="11.453125" defaultRowHeight="14.5" x14ac:dyDescent="0.35"/>
  <cols>
    <col min="1" max="1" width="38" style="21" customWidth="1"/>
    <col min="2" max="2" width="71.90625" style="21" customWidth="1"/>
    <col min="3" max="16384" width="11.453125" style="21"/>
  </cols>
  <sheetData>
    <row r="1" spans="1:2" x14ac:dyDescent="0.35">
      <c r="A1" s="19" t="s">
        <v>78</v>
      </c>
      <c r="B1" s="20"/>
    </row>
    <row r="2" spans="1:2" x14ac:dyDescent="0.35">
      <c r="A2" s="22"/>
      <c r="B2" s="20"/>
    </row>
    <row r="3" spans="1:2" x14ac:dyDescent="0.35">
      <c r="A3" s="22" t="s">
        <v>79</v>
      </c>
      <c r="B3" s="20"/>
    </row>
    <row r="4" spans="1:2" x14ac:dyDescent="0.35">
      <c r="A4" s="13" t="s">
        <v>80</v>
      </c>
      <c r="B4" s="14" t="s">
        <v>81</v>
      </c>
    </row>
    <row r="5" spans="1:2" ht="124.5" customHeight="1" x14ac:dyDescent="0.35">
      <c r="A5" s="18" t="s">
        <v>88</v>
      </c>
      <c r="B5" s="15" t="s">
        <v>89</v>
      </c>
    </row>
    <row r="6" spans="1:2" ht="201.75" customHeight="1" x14ac:dyDescent="0.35">
      <c r="A6" s="16" t="s">
        <v>90</v>
      </c>
      <c r="B6" s="17" t="s">
        <v>92</v>
      </c>
    </row>
    <row r="7" spans="1:2" ht="240" customHeight="1" x14ac:dyDescent="0.35">
      <c r="A7" s="27" t="s">
        <v>91</v>
      </c>
      <c r="B7" s="28" t="s">
        <v>93</v>
      </c>
    </row>
    <row r="8" spans="1:2" x14ac:dyDescent="0.35">
      <c r="A8" s="23"/>
      <c r="B8" s="20"/>
    </row>
    <row r="9" spans="1:2" x14ac:dyDescent="0.35">
      <c r="A9" s="20"/>
      <c r="B9" s="20"/>
    </row>
    <row r="10" spans="1:2" x14ac:dyDescent="0.35">
      <c r="A10" s="24" t="s">
        <v>82</v>
      </c>
      <c r="B10" s="25"/>
    </row>
    <row r="11" spans="1:2" x14ac:dyDescent="0.35">
      <c r="A11" s="302" t="s">
        <v>83</v>
      </c>
      <c r="B11" s="302"/>
    </row>
    <row r="12" spans="1:2" x14ac:dyDescent="0.35">
      <c r="A12" s="26"/>
      <c r="B12" s="25"/>
    </row>
    <row r="13" spans="1:2" x14ac:dyDescent="0.35">
      <c r="A13" s="26" t="s">
        <v>84</v>
      </c>
      <c r="B13" s="25"/>
    </row>
    <row r="14" spans="1:2" x14ac:dyDescent="0.35">
      <c r="A14" s="25"/>
      <c r="B14" s="25"/>
    </row>
    <row r="15" spans="1:2" ht="39" customHeight="1" x14ac:dyDescent="0.35">
      <c r="A15" s="303" t="s">
        <v>85</v>
      </c>
      <c r="B15" s="303"/>
    </row>
    <row r="16" spans="1:2" ht="54" customHeight="1" x14ac:dyDescent="0.35">
      <c r="A16" s="303" t="s">
        <v>86</v>
      </c>
      <c r="B16" s="303"/>
    </row>
    <row r="17" spans="1:2" ht="39.75" customHeight="1" x14ac:dyDescent="0.35">
      <c r="A17" s="303" t="s">
        <v>87</v>
      </c>
      <c r="B17" s="303"/>
    </row>
  </sheetData>
  <mergeCells count="4">
    <mergeCell ref="A11:B11"/>
    <mergeCell ref="A15:B15"/>
    <mergeCell ref="A16:B16"/>
    <mergeCell ref="A17:B17"/>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D9D932E46D344788645CAA5D44A62C" ma:contentTypeVersion="8" ma:contentTypeDescription="Crear nuevo documento." ma:contentTypeScope="" ma:versionID="585d170c70552539ad014e1a95aea54d">
  <xsd:schema xmlns:xsd="http://www.w3.org/2001/XMLSchema" xmlns:xs="http://www.w3.org/2001/XMLSchema" xmlns:p="http://schemas.microsoft.com/office/2006/metadata/properties" xmlns:ns3="cf302fd2-8538-4bf6-92f9-ceb52329c71c" xmlns:ns4="d9f05667-814e-4dfa-998a-51c4c072375a" targetNamespace="http://schemas.microsoft.com/office/2006/metadata/properties" ma:root="true" ma:fieldsID="28c501d377b9d63d42a4e91279d51dd1" ns3:_="" ns4:_="">
    <xsd:import namespace="cf302fd2-8538-4bf6-92f9-ceb52329c71c"/>
    <xsd:import namespace="d9f05667-814e-4dfa-998a-51c4c07237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302fd2-8538-4bf6-92f9-ceb52329c7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f05667-814e-4dfa-998a-51c4c072375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f302fd2-8538-4bf6-92f9-ceb52329c71c" xsi:nil="true"/>
  </documentManagement>
</p:properties>
</file>

<file path=customXml/itemProps1.xml><?xml version="1.0" encoding="utf-8"?>
<ds:datastoreItem xmlns:ds="http://schemas.openxmlformats.org/officeDocument/2006/customXml" ds:itemID="{5BBC4E18-8D8D-4CFB-A039-DD6BC324D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302fd2-8538-4bf6-92f9-ceb52329c71c"/>
    <ds:schemaRef ds:uri="d9f05667-814e-4dfa-998a-51c4c0723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C74C5-F704-4116-ADD4-0BE6FF12C3A1}">
  <ds:schemaRefs>
    <ds:schemaRef ds:uri="http://schemas.microsoft.com/sharepoint/v3/contenttype/forms"/>
  </ds:schemaRefs>
</ds:datastoreItem>
</file>

<file path=customXml/itemProps3.xml><?xml version="1.0" encoding="utf-8"?>
<ds:datastoreItem xmlns:ds="http://schemas.openxmlformats.org/officeDocument/2006/customXml" ds:itemID="{D99EC64D-9095-4943-8DFC-584C688978DF}">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elements/1.1/"/>
    <ds:schemaRef ds:uri="cf302fd2-8538-4bf6-92f9-ceb52329c71c"/>
    <ds:schemaRef ds:uri="d9f05667-814e-4dfa-998a-51c4c072375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metas PNDIP</vt:lpstr>
      <vt:lpstr>SEG PNDIP</vt:lpstr>
      <vt:lpstr>Variables</vt:lpstr>
      <vt:lpstr>'metas PNDIP'!_ftnref1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Obregon Mendez</dc:creator>
  <cp:lastModifiedBy>Andrea Gutiérrez Ruiz</cp:lastModifiedBy>
  <dcterms:created xsi:type="dcterms:W3CDTF">2019-02-22T21:02:09Z</dcterms:created>
  <dcterms:modified xsi:type="dcterms:W3CDTF">2023-03-30T21:21:56Z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0x010100BAD9D932E46D344788645CAA5D44A62C</vt:lpwstr>
  </property>
</Properties>
</file>