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1610" windowHeight="9030" activeTab="1"/>
  </bookViews>
  <sheets>
    <sheet name="Metas PNDIP" sheetId="1" r:id="rId1"/>
    <sheet name="Matriz seguimiento" sheetId="2" r:id="rId2"/>
    <sheet name="Ejecución de Costo por meta" sheetId="5" r:id="rId3"/>
    <sheet name="indicaciones" sheetId="3" r:id="rId4"/>
    <sheet name=" Cronograma Mejora R. VTAS y Ca" sheetId="4" r:id="rId5"/>
    <sheet name="cronogrma encadenamientos" sheetId="7" r:id="rId6"/>
    <sheet name="cronograma compras" sheetId="8" r:id="rId7"/>
    <sheet name="cronograma capacitaciones" sheetId="9" r:id="rId8"/>
    <sheet name="Hoja4" sheetId="10" r:id="rId9"/>
  </sheets>
  <definedNames>
    <definedName name="_ftn1" localSheetId="0">'Metas PNDIP'!#REF!</definedName>
    <definedName name="_ftnref1" localSheetId="0">'Metas PNDIP'!#REF!</definedName>
  </definedNames>
  <calcPr calcId="152511"/>
</workbook>
</file>

<file path=xl/calcChain.xml><?xml version="1.0" encoding="utf-8"?>
<calcChain xmlns="http://schemas.openxmlformats.org/spreadsheetml/2006/main">
  <c r="D23" i="2"/>
  <c r="U25"/>
  <c r="U24"/>
  <c r="U23"/>
  <c r="U4"/>
  <c r="U5"/>
  <c r="H25"/>
  <c r="N23"/>
  <c r="M23"/>
  <c r="H23"/>
  <c r="I23"/>
  <c r="T20"/>
  <c r="U20"/>
  <c r="M20"/>
  <c r="N20"/>
  <c r="L20"/>
  <c r="K20"/>
  <c r="H20"/>
  <c r="I20"/>
  <c r="F20"/>
  <c r="U19"/>
  <c r="N19"/>
  <c r="I19"/>
  <c r="H19"/>
  <c r="U18"/>
  <c r="N18"/>
  <c r="I18"/>
  <c r="H18"/>
  <c r="U17"/>
  <c r="N17"/>
  <c r="I17"/>
  <c r="H17"/>
  <c r="U16"/>
  <c r="N16"/>
  <c r="I16"/>
  <c r="H16"/>
  <c r="U15"/>
  <c r="N15"/>
  <c r="I15"/>
  <c r="H15"/>
  <c r="U14"/>
  <c r="N14"/>
  <c r="I14"/>
  <c r="H14"/>
  <c r="T13"/>
  <c r="U13"/>
  <c r="S13"/>
  <c r="M13"/>
  <c r="N13"/>
  <c r="K13"/>
  <c r="U12"/>
  <c r="N12"/>
  <c r="I12"/>
  <c r="H12"/>
  <c r="U11"/>
  <c r="N11"/>
  <c r="I11"/>
  <c r="H11"/>
  <c r="U10"/>
  <c r="N10"/>
  <c r="I10"/>
  <c r="H10"/>
  <c r="U9"/>
  <c r="N9"/>
  <c r="I9"/>
  <c r="H9"/>
  <c r="U8"/>
  <c r="N8"/>
  <c r="I8"/>
  <c r="H8"/>
  <c r="U7"/>
  <c r="N7"/>
  <c r="I7"/>
  <c r="H7"/>
  <c r="T6"/>
  <c r="U6"/>
  <c r="S6"/>
  <c r="M6"/>
  <c r="N6"/>
  <c r="K6"/>
  <c r="C131" i="5"/>
  <c r="C87"/>
  <c r="C25"/>
  <c r="C12"/>
  <c r="C109"/>
  <c r="C117"/>
  <c r="C59"/>
  <c r="C43"/>
  <c r="H12" i="4"/>
  <c r="H11"/>
  <c r="H10"/>
  <c r="C30" i="8"/>
  <c r="C29"/>
  <c r="C28"/>
  <c r="C27"/>
  <c r="C26"/>
  <c r="C25"/>
  <c r="C24"/>
  <c r="T23"/>
  <c r="T24"/>
  <c r="T25"/>
  <c r="T26"/>
  <c r="T27"/>
  <c r="T28"/>
  <c r="T29"/>
  <c r="T30"/>
  <c r="C23"/>
  <c r="R22"/>
  <c r="C20"/>
  <c r="C19"/>
  <c r="C18"/>
  <c r="C17"/>
  <c r="C16"/>
  <c r="C15"/>
  <c r="C14"/>
  <c r="C13"/>
  <c r="T12"/>
  <c r="T13"/>
  <c r="T14"/>
  <c r="T15"/>
  <c r="T17"/>
  <c r="T18"/>
  <c r="C12"/>
  <c r="R11"/>
  <c r="C9"/>
  <c r="C8"/>
  <c r="C7"/>
  <c r="C6"/>
  <c r="U5"/>
  <c r="U6"/>
  <c r="U7"/>
  <c r="U8"/>
  <c r="U9"/>
  <c r="U12"/>
  <c r="U13"/>
  <c r="U14"/>
  <c r="U15"/>
  <c r="U17"/>
  <c r="U18"/>
  <c r="U23"/>
  <c r="U24"/>
  <c r="U25"/>
  <c r="U26"/>
  <c r="U27"/>
  <c r="U28"/>
  <c r="U29"/>
  <c r="U30"/>
  <c r="T5"/>
  <c r="T6"/>
  <c r="T7"/>
  <c r="T8"/>
  <c r="T9"/>
  <c r="C5"/>
  <c r="R4"/>
  <c r="T14" i="7"/>
  <c r="X13"/>
  <c r="E13"/>
  <c r="X12"/>
  <c r="E12"/>
  <c r="X11"/>
  <c r="E11"/>
  <c r="X10"/>
  <c r="E10"/>
  <c r="X9"/>
  <c r="E9"/>
  <c r="X8"/>
  <c r="E8"/>
  <c r="X7"/>
  <c r="E7"/>
  <c r="X6"/>
  <c r="E6"/>
  <c r="V5"/>
  <c r="V6"/>
  <c r="V7"/>
  <c r="V8"/>
  <c r="V9"/>
  <c r="V10"/>
  <c r="V11"/>
  <c r="V12"/>
  <c r="V13"/>
  <c r="E5"/>
  <c r="C101" i="5"/>
  <c r="H6" i="2"/>
  <c r="I6"/>
  <c r="H13"/>
  <c r="I13"/>
</calcChain>
</file>

<file path=xl/comments1.xml><?xml version="1.0" encoding="utf-8"?>
<comments xmlns="http://schemas.openxmlformats.org/spreadsheetml/2006/main">
  <authors>
    <author>Daniela Cordero Rodríguez</author>
    <author>MFH</author>
  </authors>
  <commentList>
    <comment ref="J23" authorId="0">
      <text>
        <r>
          <rPr>
            <b/>
            <sz val="9"/>
            <color indexed="81"/>
            <rFont val="Tahoma"/>
            <family val="2"/>
          </rPr>
          <t>Daniela Cordero Rodríguez:</t>
        </r>
        <r>
          <rPr>
            <sz val="9"/>
            <color indexed="81"/>
            <rFont val="Tahoma"/>
            <family val="2"/>
          </rPr>
          <t xml:space="preserve">
SI LA META ES MENOR AL 50% SE JUSTIFICA</t>
        </r>
      </text>
    </comment>
    <comment ref="S23" authorId="1">
      <text>
        <r>
          <rPr>
            <b/>
            <sz val="9"/>
            <color indexed="81"/>
            <rFont val="Tahoma"/>
            <family val="2"/>
          </rPr>
          <t>MFH:</t>
        </r>
        <r>
          <rPr>
            <sz val="9"/>
            <color indexed="81"/>
            <rFont val="Tahoma"/>
            <family val="2"/>
          </rPr>
          <t xml:space="preserve">
Ver con CB</t>
        </r>
      </text>
    </comment>
    <comment ref="V23" authorId="0">
      <text>
        <r>
          <rPr>
            <b/>
            <sz val="9"/>
            <color indexed="81"/>
            <rFont val="Tahoma"/>
            <family val="2"/>
          </rPr>
          <t>Daniela Cordero Rodríguez:</t>
        </r>
        <r>
          <rPr>
            <sz val="9"/>
            <color indexed="81"/>
            <rFont val="Tahoma"/>
            <family val="2"/>
          </rPr>
          <t xml:space="preserve">
Ver con CB</t>
        </r>
      </text>
    </comment>
    <comment ref="J25" authorId="0">
      <text>
        <r>
          <rPr>
            <b/>
            <sz val="9"/>
            <color indexed="81"/>
            <rFont val="Tahoma"/>
            <family val="2"/>
          </rPr>
          <t>Daniela Cordero Rodríguez:</t>
        </r>
        <r>
          <rPr>
            <sz val="9"/>
            <color indexed="81"/>
            <rFont val="Tahoma"/>
            <family val="2"/>
          </rPr>
          <t xml:space="preserve">
SI LA META ES MENOR AL 50% SE JUSTIFICA</t>
        </r>
      </text>
    </comment>
  </commentList>
</comments>
</file>

<file path=xl/comments2.xml><?xml version="1.0" encoding="utf-8"?>
<comments xmlns="http://schemas.openxmlformats.org/spreadsheetml/2006/main">
  <authors>
    <author>Alonso Carrion Rodríguez</author>
  </authors>
  <commentList>
    <comment ref="C111" authorId="0">
      <text>
        <r>
          <rPr>
            <b/>
            <sz val="9"/>
            <color indexed="81"/>
            <rFont val="Tahoma"/>
            <family val="2"/>
          </rPr>
          <t>Alonso Carrion Rodríguez:</t>
        </r>
        <r>
          <rPr>
            <sz val="9"/>
            <color indexed="81"/>
            <rFont val="Tahoma"/>
            <family val="2"/>
          </rPr>
          <t xml:space="preserve">
La mitad de lo utilizado en materiales durante el 2020</t>
        </r>
      </text>
    </comment>
  </commentList>
</comments>
</file>

<file path=xl/comments3.xml><?xml version="1.0" encoding="utf-8"?>
<comments xmlns="http://schemas.openxmlformats.org/spreadsheetml/2006/main">
  <authors>
    <author>Autor</author>
  </authors>
  <commentList>
    <comment ref="E3" authorId="0">
      <text>
        <r>
          <rPr>
            <sz val="9"/>
            <color indexed="8"/>
            <rFont val="Tahoma"/>
            <family val="2"/>
          </rPr>
          <t xml:space="preserve">FORMULA:
</t>
        </r>
        <r>
          <rPr>
            <sz val="9"/>
            <color indexed="8"/>
            <rFont val="Tahoma"/>
            <family val="2"/>
          </rPr>
          <t xml:space="preserve">MESES*SEMANAS*DIAS
</t>
        </r>
        <r>
          <rPr>
            <sz val="9"/>
            <color indexed="8"/>
            <rFont val="Tahoma"/>
            <family val="2"/>
          </rPr>
          <t xml:space="preserve">
</t>
        </r>
      </text>
    </comment>
  </commentList>
</comments>
</file>

<file path=xl/comments4.xml><?xml version="1.0" encoding="utf-8"?>
<comments xmlns="http://schemas.openxmlformats.org/spreadsheetml/2006/main">
  <authors>
    <author>Autor</author>
  </authors>
  <commentList>
    <comment ref="C3" authorId="0">
      <text>
        <r>
          <rPr>
            <sz val="9"/>
            <color indexed="8"/>
            <rFont val="Tahoma"/>
            <family val="2"/>
          </rPr>
          <t xml:space="preserve">FORMULA:
</t>
        </r>
        <r>
          <rPr>
            <sz val="9"/>
            <color indexed="8"/>
            <rFont val="Tahoma"/>
            <family val="2"/>
          </rPr>
          <t xml:space="preserve">MESES*SEMANAS*DIAS
</t>
        </r>
        <r>
          <rPr>
            <sz val="9"/>
            <color indexed="8"/>
            <rFont val="Tahoma"/>
            <family val="2"/>
          </rPr>
          <t xml:space="preserve">
</t>
        </r>
      </text>
    </comment>
  </commentList>
</comments>
</file>

<file path=xl/sharedStrings.xml><?xml version="1.0" encoding="utf-8"?>
<sst xmlns="http://schemas.openxmlformats.org/spreadsheetml/2006/main" count="1289" uniqueCount="482">
  <si>
    <t>Intervención estratégica</t>
  </si>
  <si>
    <t>Objetivo</t>
  </si>
  <si>
    <t>Indicador</t>
  </si>
  <si>
    <t>Línea base(2017)</t>
  </si>
  <si>
    <t>Meta del período</t>
  </si>
  <si>
    <t>Estimación Presupuestaria en millones ¢, fuente de financiamiento y programa presupuestario</t>
  </si>
  <si>
    <t>Responsable ejecutor</t>
  </si>
  <si>
    <t>Ministerio de Economía, Industria y Comercio</t>
  </si>
  <si>
    <t>Simplificación de trámites para mejorar la competitividad del sector empresarial y el bienestar de la ciudadanía</t>
  </si>
  <si>
    <t>Simplificar trámites por medio de la estrategia nacional de simplificación de trámites (planes de mejora, ventanillas únicas municipales) que respondan a las necesidades del sector empresarial que impacten su competitividad y el bienestar de la ciudadanía, tomando como base la información actualizada del Catálogo Nacional de Trámites.</t>
  </si>
  <si>
    <t>Cantidad de trámites simplificados que impactan la competitividad y el bienestar ciudadanía</t>
  </si>
  <si>
    <t>22 Trámites simplificados</t>
  </si>
  <si>
    <t>2019-2022: 34</t>
  </si>
  <si>
    <t>2019: 64</t>
  </si>
  <si>
    <t>2020: 66</t>
  </si>
  <si>
    <t>2021: 68</t>
  </si>
  <si>
    <t>2022: 70</t>
  </si>
  <si>
    <t>Cantidad de ventanillas únicas implementadas.</t>
  </si>
  <si>
    <t>2019-2022: 23</t>
  </si>
  <si>
    <t>Fomento de empresariedad para el desarrollo inclusivo</t>
  </si>
  <si>
    <t>ND</t>
  </si>
  <si>
    <t>2021: 150</t>
  </si>
  <si>
    <t>2020: 150</t>
  </si>
  <si>
    <t>Prevención para una efectiva defensa de los consumidores</t>
  </si>
  <si>
    <t>Fortalecer capacidades a los sectores productivos, comerciantes y consumidores en las áreas de competencia directa del MEIC y LACOMET, por medio de programas de capacitación, asistencia técnica y/o asesoramiento.</t>
  </si>
  <si>
    <t>Cantidad de administrados capacitados en derechos del consumidor; obligaciones de los comerciantes, metrología y defensa comercial</t>
  </si>
  <si>
    <t>2019: 2.254</t>
  </si>
  <si>
    <t>2020: 2.254</t>
  </si>
  <si>
    <t>2019: 703</t>
  </si>
  <si>
    <t>2020: 773</t>
  </si>
  <si>
    <t>2021: 850</t>
  </si>
  <si>
    <t>2022: 935</t>
  </si>
  <si>
    <t>Verificar el cumplimiento de las disposiciones de ventas a plazo y la reglamentación técnica relacionada con productos alimentarios, no alimentarios y en el mercado para proteger el bienestar y la calidad de vida de la población</t>
  </si>
  <si>
    <t>Porcentaje de productos verificados con resultados conformes</t>
  </si>
  <si>
    <t>2019-2022: 85%</t>
  </si>
  <si>
    <t>2019: 74%</t>
  </si>
  <si>
    <t>2020: 78%</t>
  </si>
  <si>
    <t>2019: 108,4</t>
  </si>
  <si>
    <t>2020: 108,4</t>
  </si>
  <si>
    <t>2021: 108,4</t>
  </si>
  <si>
    <t>2022: 108,4</t>
  </si>
  <si>
    <t>Porcentaje de planes de ventas a plazo con medidas correctivas aplicadas.</t>
  </si>
  <si>
    <t>NA</t>
  </si>
  <si>
    <t>2019: 100%</t>
  </si>
  <si>
    <t>2020: 100%</t>
  </si>
  <si>
    <t>2021: 100%</t>
  </si>
  <si>
    <t>2022: 100%</t>
  </si>
  <si>
    <t>2019: 350</t>
  </si>
  <si>
    <t>2020: 385</t>
  </si>
  <si>
    <t>2021: 424</t>
  </si>
  <si>
    <t>2022: 466</t>
  </si>
  <si>
    <t>Meta</t>
  </si>
  <si>
    <t>%</t>
  </si>
  <si>
    <t>Justificación</t>
  </si>
  <si>
    <t>Avance</t>
  </si>
  <si>
    <t>Región</t>
  </si>
  <si>
    <t>Total</t>
  </si>
  <si>
    <t>Chorotega</t>
  </si>
  <si>
    <t>Central</t>
  </si>
  <si>
    <t>Pacífico Central</t>
  </si>
  <si>
    <t>Huetar Norte</t>
  </si>
  <si>
    <t>Línea base (2017)</t>
  </si>
  <si>
    <t>Huetar Caribe</t>
  </si>
  <si>
    <t>Brunca</t>
  </si>
  <si>
    <t>Fuente de Verificación</t>
  </si>
  <si>
    <t>Seguimiento anual</t>
  </si>
  <si>
    <t>Clasificación</t>
  </si>
  <si>
    <t xml:space="preserve">Descripción de variable relacionada. </t>
  </si>
  <si>
    <r>
      <t xml:space="preserve">C.1.2. </t>
    </r>
    <r>
      <rPr>
        <b/>
        <sz val="11"/>
        <rFont val="Arial"/>
        <family val="2"/>
      </rPr>
      <t xml:space="preserve">Factores que contribuyan en el avance de las meta superiores al 125%: </t>
    </r>
    <r>
      <rPr>
        <sz val="11"/>
        <rFont val="Arial"/>
        <family val="2"/>
      </rPr>
      <t xml:space="preserve">Factores internos o externos que justifican el sobrecumplimiento de la meta anual. </t>
    </r>
  </si>
  <si>
    <t xml:space="preserve">Se incluye en los factores lo siguiente: </t>
  </si>
  <si>
    <t>Defensa Comercial</t>
  </si>
  <si>
    <t>Clasificación Para el cumplimiento anual</t>
  </si>
  <si>
    <t>Rango</t>
  </si>
  <si>
    <t>Incluir en justificación</t>
  </si>
  <si>
    <t xml:space="preserve"> Cuando el resultado anual de las metas es mayor o igual al 90%</t>
  </si>
  <si>
    <t>C.1. Cumplimiento alto</t>
  </si>
  <si>
    <t>C.2. Cumplimiento medio</t>
  </si>
  <si>
    <t>Cuando el resultado anual de la meta es menor o igual a 89,99% o igual a 50%.</t>
  </si>
  <si>
    <t>C.3. Cumplimiento bajo</t>
  </si>
  <si>
    <t xml:space="preserve"> Cuando el resultado de la meta es menor o igual a 49.99%</t>
  </si>
  <si>
    <t>Se debe incluir la información del presupuesto ejecutado, así como la información de los principales hallazgos presupuestarios sobre factores que incidieron en una sobreejecución o subejecución.</t>
  </si>
  <si>
    <r>
      <t>C.1.1.</t>
    </r>
    <r>
      <rPr>
        <b/>
        <sz val="11"/>
        <rFont val="Arial"/>
        <family val="2"/>
      </rPr>
      <t xml:space="preserve"> Logros:</t>
    </r>
    <r>
      <rPr>
        <sz val="11"/>
        <rFont val="Arial"/>
        <family val="2"/>
      </rPr>
      <t xml:space="preserve"> deben desarrollarse basados en el modelo de Gestión para Resultados en el Desarrollo, utilizando como premisa, el cumplimiento de la meta para conocer el valor público que se crea con dicho cumplimiento, por tanto, los logros son los beneficios o efectos que se generan en la población objetivo. </t>
    </r>
  </si>
  <si>
    <r>
      <t xml:space="preserve">C.2.1. </t>
    </r>
    <r>
      <rPr>
        <b/>
        <sz val="11"/>
        <rFont val="Arial"/>
        <family val="2"/>
      </rPr>
      <t>Obstáculos</t>
    </r>
    <r>
      <rPr>
        <sz val="11"/>
        <rFont val="Arial"/>
        <family val="2"/>
      </rPr>
      <t xml:space="preserve">: es una situación o circunstancia que impide o afecta el logro de la meta, la cual está fuera del control institucional e inclusive de los esfuerzos a nivel sectorial, dado que se presenta sin haberse identificado previamente como un riesgo. </t>
    </r>
  </si>
  <si>
    <r>
      <t xml:space="preserve">C.3.1. </t>
    </r>
    <r>
      <rPr>
        <b/>
        <sz val="11"/>
        <rFont val="Arial"/>
        <family val="2"/>
      </rPr>
      <t xml:space="preserve">Obstáculos: </t>
    </r>
    <r>
      <rPr>
        <sz val="11"/>
        <rFont val="Arial"/>
        <family val="2"/>
      </rPr>
      <t xml:space="preserve">es una situación o circunstancia que impide o afecta el logro de la meta, la cual está fuera del control institucional e inclusive de los esfuerzos a nivel sectorial, dado que se presenta sin haberse identificado previamente como un riesgo. </t>
    </r>
  </si>
  <si>
    <t>Presupuesto</t>
  </si>
  <si>
    <r>
      <t xml:space="preserve">A. </t>
    </r>
    <r>
      <rPr>
        <b/>
        <sz val="11"/>
        <rFont val="Arial"/>
        <family val="2"/>
      </rPr>
      <t>Factores por los que hay una sobre ejecución del presupuesto en la meta:</t>
    </r>
    <r>
      <rPr>
        <sz val="11"/>
        <rFont val="Arial"/>
        <family val="2"/>
      </rPr>
      <t xml:space="preserve"> describir las principales razones que incidieron en el uso de los recursos financieros. </t>
    </r>
  </si>
  <si>
    <r>
      <t xml:space="preserve">B. </t>
    </r>
    <r>
      <rPr>
        <b/>
        <sz val="11"/>
        <rFont val="Arial"/>
        <family val="2"/>
      </rPr>
      <t>Factores por lo cual hay una sub ejecución del presupuesto en la meta:</t>
    </r>
    <r>
      <rPr>
        <sz val="11"/>
        <rFont val="Arial"/>
        <family val="2"/>
      </rPr>
      <t xml:space="preserve"> se anotan los principales hallazgos presupuestarios en relación a las limitaciones que tuvieron en la ejecución de los recursos. </t>
    </r>
  </si>
  <si>
    <r>
      <t xml:space="preserve">C. </t>
    </r>
    <r>
      <rPr>
        <b/>
        <sz val="11"/>
        <rFont val="Arial"/>
        <family val="2"/>
      </rPr>
      <t xml:space="preserve">Factores por lo que no hay ejecución presupuestaria: </t>
    </r>
    <r>
      <rPr>
        <sz val="11"/>
        <rFont val="Arial"/>
        <family val="2"/>
      </rPr>
      <t xml:space="preserve">anotar los factores que incidieron en que no se registre la ejecución presupuestaria. </t>
    </r>
  </si>
  <si>
    <t>Cronograma de actividades críticas (Plan de acción)</t>
  </si>
  <si>
    <t>Poner si se cumplió lo que indica el cronograma</t>
  </si>
  <si>
    <t>Presupuesto Ejecutado</t>
  </si>
  <si>
    <t>Factores</t>
  </si>
  <si>
    <t>Monto</t>
  </si>
  <si>
    <t>Observaciones</t>
  </si>
  <si>
    <t>Intervención Estratégica</t>
  </si>
  <si>
    <t>Línea base -2017</t>
  </si>
  <si>
    <t>Metas de intervención estratégica</t>
  </si>
  <si>
    <t>Actividades críticas</t>
  </si>
  <si>
    <t>Fecha inicio</t>
  </si>
  <si>
    <t>Fecha final</t>
  </si>
  <si>
    <t xml:space="preserve">2019-2022: 34 trámites simplificados que impactan la competitividad y el bienestar ciudadanía.
2019: 25
2020: 28
2021: 31
2022: 34
(Meta acumulada, 2019 suma base) </t>
  </si>
  <si>
    <t>Aplicación de la metodología para la selección de los trámites prioritarios a intervenir en el periodo 2019</t>
  </si>
  <si>
    <t>Definición de la estrategia de intervención para la simplificación de los trámites periodo 2019</t>
  </si>
  <si>
    <t xml:space="preserve">   Análisis de opciones y financiamiento para la intervención</t>
  </si>
  <si>
    <t xml:space="preserve">   Solicitud de reunión con el futuro patrocinador del proyecto para solicitud de cooperación</t>
  </si>
  <si>
    <t xml:space="preserve">   Reunión con el futuro patrocinador del proyecto para desarrollar el plan de acción</t>
  </si>
  <si>
    <t xml:space="preserve">   Confección de los términos de referencia de la contratación</t>
  </si>
  <si>
    <t>Implementación de la estrategia de intervención en la institución en la cual se realiza el trámite</t>
  </si>
  <si>
    <t>Informe de cierre de la iniciativa de simplificación</t>
  </si>
  <si>
    <t>Aplicación de la metodología para la definición de los trámites prioritarios a intervenir en el periodo 2020</t>
  </si>
  <si>
    <t>2019-2022: 23 ventanillas únicas implementadas. 
2019: 9
2020: 7
2021: 4
2022: 3</t>
  </si>
  <si>
    <t>Desarrollo del proyecto del trámite simplificado en las Municipalidades e instituciones involucradas</t>
  </si>
  <si>
    <t>Formalización e implementación de la Ventanilla Única Municipal (Decreto y entrada en vigencia del trámite simplificado)</t>
  </si>
  <si>
    <t>N.D.</t>
  </si>
  <si>
    <t>2019-2022: 3.000 MIPYME atendidas en los CIDE.
2019: 600
2020: 700
2021: 800
2022: 900</t>
  </si>
  <si>
    <t>2019-2022: 120 Emprendimientos financiados
2019: 10
2020: 36
2021: 37
2022: 37</t>
  </si>
  <si>
    <t>Ubicación de los Emprendimientos tradicionales que requieran financiamiento y han sido referidos por los CIDE o los centros de desarrollo empresarial SBDC</t>
  </si>
  <si>
    <t>Sensibilización de los operadores financieros, incorporando la simplificación de trámites para que el proceso sea más expedito.</t>
  </si>
  <si>
    <t>Asesoría a emprendedor para la elaboración de su proyecto y la propuesta de financiamiento</t>
  </si>
  <si>
    <t>Colocación del crédito: Repuesta a corto plazo por parte de los operadores financieros, para otorgar los recursos</t>
  </si>
  <si>
    <t>2019-2022: 9.016 administrados capacitados  en derechos del consumidor (8000); obligaciones de los comerciantes (800); metrología (16) y defensa comercial (200) 
2019: 2.254
2020: 2.254
2021: 2.254
2022: 2.254</t>
  </si>
  <si>
    <t xml:space="preserve"> Definición del tema </t>
  </si>
  <si>
    <t>Ene-Dic</t>
  </si>
  <si>
    <t>Búsqueda del facilitador/ capacitador</t>
  </si>
  <si>
    <t xml:space="preserve"> Definición del espacio físico y fecha de capacitación</t>
  </si>
  <si>
    <t>Envío de invitaciones (vía electrónica, vía telefónica)</t>
  </si>
  <si>
    <t>Recepción de confirmaciones vía electrónica y telefónica</t>
  </si>
  <si>
    <t xml:space="preserve"> 2do Recordatorio vía telefónicas y vía electrónica</t>
  </si>
  <si>
    <t>3er Recordatorio final vía telefónicas y vía electrónica de la actividad</t>
  </si>
  <si>
    <t>Desplazamiento hacia el lugar de la actividad</t>
  </si>
  <si>
    <t>2019-2022: 85% de productos verificados con resultados conformes 
2019: 74%
2020: 78%
2021: 82% 
2022: 85%</t>
  </si>
  <si>
    <t>Identificación de comercios a diagnosticar, según ubicación física Regional</t>
  </si>
  <si>
    <t>Elaboración de plan de trabajo para realizar diagnóstico de situación</t>
  </si>
  <si>
    <t>Realizar diagnóstico en campo (visita al comercio)</t>
  </si>
  <si>
    <t>Contratación de servicios de laboratorio para análisis de calidad de productos</t>
  </si>
  <si>
    <t>Elaboración de plan de trabajo para realizar verificación de mercado en etiquetado y calidad</t>
  </si>
  <si>
    <t>Verificación en el mercado con toma de muestra preliminar y estadística y entrega a laboratorio contratado.</t>
  </si>
  <si>
    <t>Información de resultado de los análisis del laboratorio contratado y notificación de resultados al proveedor del producto.</t>
  </si>
  <si>
    <t>Recopilación de información sobre casos en los cuales existan indicios de presuntas infracciones</t>
  </si>
  <si>
    <t>Identificación del problema y determinación de las acciones a seguir</t>
  </si>
  <si>
    <t>Identificación de la razón social, cédula física o jurídica de la o las empresas o personas involucradas.</t>
  </si>
  <si>
    <t>Solicitud de información a gobiernos locales, boleterías, lugares del evento, entre otros, de las empresas o personas involucradas.</t>
  </si>
  <si>
    <t>Fiscalización en punto de venta para la recolección de la información necesaria</t>
  </si>
  <si>
    <t>Análisis del caso y determinación de las acciones correctivas respectivas (prevención o denuncia).</t>
  </si>
  <si>
    <t>En caso de prevención a la empresa: Confección de oficio y solicitud de la corrección por parte de la empresa.</t>
  </si>
  <si>
    <t>Recepción de respuesta de la empresa y análisis del documento.</t>
  </si>
  <si>
    <t>Notificación a la empresa del resultado:  (1) Si cumple se archiva el expediente. (2) Si no cumple se  procede a la denuncia ante la Comisión Nacional del Consumidor .</t>
  </si>
  <si>
    <t xml:space="preserve">En caso de denuncia, se selecciona las pruebas y el redacta el oficio de denuncia </t>
  </si>
  <si>
    <r>
      <t xml:space="preserve">Se presenta la denuncia por medio del portal web del </t>
    </r>
    <r>
      <rPr>
        <i/>
        <sz val="10"/>
        <rFont val="Calibri"/>
        <family val="2"/>
      </rPr>
      <t>"consumidor en línea"</t>
    </r>
  </si>
  <si>
    <t>Análisis de opciones y financiamiento para la intervención</t>
  </si>
  <si>
    <t>Reunión con el futuro patrocinador del proyecto</t>
  </si>
  <si>
    <t>Elaboración de los instrumentos técnicos para desplegar la estrategia</t>
  </si>
  <si>
    <t>Elaboración de los términos de referencia de la contratación</t>
  </si>
  <si>
    <t>Proceso de contratación del consultor o integración con un programa actual</t>
  </si>
  <si>
    <t>Participación en reuniones para seguimiento del desarrollo de la intervención y mejora de procesos</t>
  </si>
  <si>
    <t>Documento (s) de respaldo (el o los cuáles deben adjuntar)</t>
  </si>
  <si>
    <t>Año</t>
  </si>
  <si>
    <t>Partida presupuestaria</t>
  </si>
  <si>
    <t>Materiales</t>
  </si>
  <si>
    <t>Transf Corrientes</t>
  </si>
  <si>
    <t>Cuentas Especiales</t>
  </si>
  <si>
    <t>Otros recursos (especificar)</t>
  </si>
  <si>
    <r>
      <t xml:space="preserve">Indicador: </t>
    </r>
    <r>
      <rPr>
        <b/>
        <sz val="10"/>
        <color indexed="57"/>
        <rFont val="Arial"/>
        <family val="2"/>
      </rPr>
      <t>Cantidad de trámites simplificados que impactan la competitividad y el bienestar ciudadanía.</t>
    </r>
  </si>
  <si>
    <r>
      <t xml:space="preserve">Indicador: </t>
    </r>
    <r>
      <rPr>
        <b/>
        <sz val="10"/>
        <color indexed="57"/>
        <rFont val="Arial"/>
        <family val="2"/>
      </rPr>
      <t>Cantidad de ventanillas únicas implementadas.</t>
    </r>
  </si>
  <si>
    <r>
      <t>Intervención:</t>
    </r>
    <r>
      <rPr>
        <b/>
        <sz val="10"/>
        <color indexed="8"/>
        <rFont val="Arial"/>
        <family val="2"/>
      </rPr>
      <t xml:space="preserve"> Simplificación de trámites para mejorar la competitividad del sector empresarial y el bienestar de la ciudadanía</t>
    </r>
  </si>
  <si>
    <t>Total*</t>
  </si>
  <si>
    <t>Remuneraciones*</t>
  </si>
  <si>
    <t>Servicios*</t>
  </si>
  <si>
    <t>_</t>
  </si>
  <si>
    <t>*El cálculo se realiza con base en el presupuesto ejecutado por la Dirección de Mejora Regulatoria (DMR) para el año 2019.</t>
  </si>
  <si>
    <t>Sí</t>
  </si>
  <si>
    <t>Remuneraciones</t>
  </si>
  <si>
    <t>Servicios</t>
  </si>
  <si>
    <t>Intervención: Fomento de empresariedad para el desarrollo inclusivo</t>
  </si>
  <si>
    <t>Intervención: Prevención para una efectiva defensa de los consumidores</t>
  </si>
  <si>
    <t>Indicador: Cantidad de administrados capacitados en derechos del consumidor; obligaciones de los comerciantes, metrología y defensa comercial (DEFENSA COMERCIAL)</t>
  </si>
  <si>
    <t>Intervención: Fomento de empresariedad para el desarrollo inclusivo.</t>
  </si>
  <si>
    <t>Indicador: Porcentaje de planes de ventas a plazo con medidas correctivas aplicadas.</t>
  </si>
  <si>
    <t>Indicador: Cantidad de administrados capacitados en derechos del consumidor; obligaciones de los comerciantes, metrología y defensa comercial (En tema CONSUMIDOR)</t>
  </si>
  <si>
    <t>Indicador Porcentaje de productos verificados con resultados conformes</t>
  </si>
  <si>
    <t>Indicador: Cantidad de administrados capacitados en derechos del consumidor; obligaciones de los comerciantes, metrología y defensa comercial (En tema Metrología _LACOMET)</t>
  </si>
  <si>
    <t>Presupuesto ejecutado (en colones)</t>
  </si>
  <si>
    <t>Reporte a 2019 y junio 2020</t>
  </si>
  <si>
    <t>Acumulado 06/2020: 25 (del 2019)</t>
  </si>
  <si>
    <t>06/2020: 0 (25 del 2019)</t>
  </si>
  <si>
    <t>Acumulado 06/2020: 13</t>
  </si>
  <si>
    <t>06/2020: 0</t>
  </si>
  <si>
    <t>Implementar el  Programa Impulso a Encadenamientos Productivos: Covid-19/ Desarrollo de Proveedores / Compras Públicas, Subprograma Encadenamientos Productivos en el marco del eje de Articulación Productiva y Acceso a Mercados de la Política Nacional de Empresariedad 2019-2030</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</si>
  <si>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t>
    </r>
  </si>
  <si>
    <t>2020-2022: 138</t>
  </si>
  <si>
    <t>Acumulado 06/2020: --</t>
  </si>
  <si>
    <t>2019: --</t>
  </si>
  <si>
    <t>06/2020: --</t>
  </si>
  <si>
    <t>2022: 150</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</si>
  <si>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Central)</t>
    </r>
  </si>
  <si>
    <t>2020-2022 = 13</t>
  </si>
  <si>
    <t>06/2020:</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</si>
  <si>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Chorotega)</t>
    </r>
  </si>
  <si>
    <t>2020-2022: 25</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</si>
  <si>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Pacífico Central)</t>
    </r>
  </si>
  <si>
    <t>2019-2022:25</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</si>
  <si>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Huetar Norte)</t>
    </r>
  </si>
  <si>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Huetar Caribe)</t>
    </r>
  </si>
  <si>
    <t xml:space="preserve">2020-2022: </t>
  </si>
  <si>
    <t>2019:--</t>
  </si>
  <si>
    <r>
      <t xml:space="preserve">Cantidad de MIPYMES que concretan negocio de encadenamiento por medio del Programa Impulso a Encadenamientos Productivos: covid-19/ Desarrollo de Proveedores / Compras Públicas: </t>
    </r>
    <r>
      <rPr>
        <u/>
        <sz val="10"/>
        <color indexed="8"/>
        <rFont val="Arial"/>
        <family val="2"/>
      </rPr>
      <t>Subprograma Encadenamientos</t>
    </r>
    <r>
      <rPr>
        <sz val="10"/>
        <color indexed="8"/>
        <rFont val="Arial"/>
        <family val="2"/>
      </rPr>
      <t xml:space="preserve"> </t>
    </r>
    <r>
      <rPr>
        <u/>
        <sz val="10"/>
        <color indexed="8"/>
        <rFont val="Arial"/>
        <family val="2"/>
      </rPr>
      <t>Productivos</t>
    </r>
    <r>
      <rPr>
        <sz val="10"/>
        <color indexed="8"/>
        <rFont val="Arial"/>
        <family val="2"/>
      </rPr>
      <t xml:space="preserve"> del MEIC (Región Brunca)</t>
    </r>
  </si>
  <si>
    <t>Implementar el Programa Impulso a Encadenamientos Productivos: covid-19/ Desarrollo de Proveedores / Compras Públicas. Subprograma de Compras Públicas en el marco del eje de Compras Públicas  de la Política Nacional de Empresariedad 2019-2030</t>
  </si>
  <si>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t>
    </r>
  </si>
  <si>
    <t>2020-2022: 163</t>
  </si>
  <si>
    <t>2022: 80</t>
  </si>
  <si>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Central)</t>
    </r>
  </si>
  <si>
    <t>2020-2022: 13</t>
  </si>
  <si>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Chorotega)</t>
    </r>
  </si>
  <si>
    <t>2020-2022: 30</t>
  </si>
  <si>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Pacífico Central)</t>
    </r>
  </si>
  <si>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Huetar Norte)</t>
    </r>
  </si>
  <si>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Huetar Caribe)</t>
    </r>
  </si>
  <si>
    <r>
      <t xml:space="preserve">Cantidad de MIPYMES registradas como proveedoras del Estado mediante el Programa Impulso a Encadenamientos Productivos: covid-19/ Desarrollo de Proveedores / Compras Públicas: </t>
    </r>
    <r>
      <rPr>
        <u/>
        <sz val="10"/>
        <color indexed="8"/>
        <rFont val="Arial"/>
        <family val="2"/>
      </rPr>
      <t>Subprograma de Compras Públicas</t>
    </r>
    <r>
      <rPr>
        <sz val="10"/>
        <color indexed="8"/>
        <rFont val="Arial"/>
        <family val="2"/>
      </rPr>
      <t xml:space="preserve"> del MEIC (Región Brunca)</t>
    </r>
  </si>
  <si>
    <t>2019-2022: 7.476</t>
  </si>
  <si>
    <r>
      <t>(</t>
    </r>
    <r>
      <rPr>
        <b/>
        <sz val="10"/>
        <color indexed="8"/>
        <rFont val="Arial"/>
        <family val="2"/>
      </rPr>
      <t>Defensa Comercial:</t>
    </r>
    <r>
      <rPr>
        <sz val="10"/>
        <color indexed="8"/>
        <rFont val="Arial"/>
        <family val="2"/>
      </rPr>
      <t xml:space="preserve"> 200</t>
    </r>
  </si>
  <si>
    <t>Consumidor:</t>
  </si>
  <si>
    <t>–Consumidores: 6000</t>
  </si>
  <si>
    <t>–Empresas: 800</t>
  </si>
  <si>
    <r>
      <t>Metrología</t>
    </r>
    <r>
      <rPr>
        <sz val="10"/>
        <color indexed="8"/>
        <rFont val="Arial"/>
        <family val="2"/>
      </rPr>
      <t>: 476)</t>
    </r>
  </si>
  <si>
    <t xml:space="preserve">Acumulado 06/2020: </t>
  </si>
  <si>
    <r>
      <t>(</t>
    </r>
    <r>
      <rPr>
        <b/>
        <sz val="10"/>
        <color indexed="8"/>
        <rFont val="Arial"/>
        <family val="2"/>
      </rPr>
      <t>Defensa Comercial:</t>
    </r>
    <r>
      <rPr>
        <sz val="10"/>
        <color indexed="8"/>
        <rFont val="Arial"/>
        <family val="2"/>
      </rPr>
      <t xml:space="preserve"> 50</t>
    </r>
  </si>
  <si>
    <t>Consumidor</t>
  </si>
  <si>
    <t>–Consumidores: 2000</t>
  </si>
  <si>
    <t>–Empresas: 200</t>
  </si>
  <si>
    <r>
      <t>Metrología</t>
    </r>
    <r>
      <rPr>
        <sz val="10"/>
        <color indexed="8"/>
        <rFont val="Arial"/>
        <family val="2"/>
      </rPr>
      <t>: 26)</t>
    </r>
  </si>
  <si>
    <t>2019: 2834</t>
  </si>
  <si>
    <r>
      <t>(</t>
    </r>
    <r>
      <rPr>
        <b/>
        <sz val="10"/>
        <color indexed="8"/>
        <rFont val="Arial"/>
        <family val="2"/>
      </rPr>
      <t>Defensa Comercial:</t>
    </r>
    <r>
      <rPr>
        <sz val="10"/>
        <color indexed="8"/>
        <rFont val="Arial"/>
        <family val="2"/>
      </rPr>
      <t xml:space="preserve"> 160</t>
    </r>
  </si>
  <si>
    <t>– Consumidores: 2.157</t>
  </si>
  <si>
    <t xml:space="preserve"> – Comerciantes: 491</t>
  </si>
  <si>
    <r>
      <t>Metrología:</t>
    </r>
    <r>
      <rPr>
        <sz val="10"/>
        <color indexed="8"/>
        <rFont val="Arial"/>
        <family val="2"/>
      </rPr>
      <t xml:space="preserve"> 26)</t>
    </r>
  </si>
  <si>
    <r>
      <t>(</t>
    </r>
    <r>
      <rPr>
        <b/>
        <sz val="10"/>
        <color indexed="8"/>
        <rFont val="Arial"/>
        <family val="2"/>
      </rPr>
      <t>Defensa Comercial:</t>
    </r>
    <r>
      <rPr>
        <sz val="10"/>
        <color indexed="8"/>
        <rFont val="Arial"/>
        <family val="2"/>
      </rPr>
      <t xml:space="preserve"> 0</t>
    </r>
  </si>
  <si>
    <t>–Consumidores: 0</t>
  </si>
  <si>
    <t>–Empresas: 100</t>
  </si>
  <si>
    <r>
      <t>Metrología</t>
    </r>
    <r>
      <rPr>
        <sz val="10"/>
        <color indexed="8"/>
        <rFont val="Arial"/>
        <family val="2"/>
      </rPr>
      <t>: 150)</t>
    </r>
  </si>
  <si>
    <t>06/2020: 126</t>
  </si>
  <si>
    <r>
      <t>(</t>
    </r>
    <r>
      <rPr>
        <b/>
        <sz val="10"/>
        <color indexed="8"/>
        <rFont val="Arial"/>
        <family val="2"/>
      </rPr>
      <t>Defensa Comercial:</t>
    </r>
    <r>
      <rPr>
        <sz val="10"/>
        <color indexed="8"/>
        <rFont val="Arial"/>
        <family val="2"/>
      </rPr>
      <t xml:space="preserve"> 26</t>
    </r>
  </si>
  <si>
    <t>– Consumidores: 0</t>
  </si>
  <si>
    <t>– Comerciantes: 0</t>
  </si>
  <si>
    <r>
      <t>Metrología:</t>
    </r>
    <r>
      <rPr>
        <sz val="10"/>
        <color indexed="8"/>
        <rFont val="Arial"/>
        <family val="2"/>
      </rPr>
      <t xml:space="preserve"> 100)</t>
    </r>
  </si>
  <si>
    <t>2021: 2.142</t>
  </si>
  <si>
    <r>
      <t>(</t>
    </r>
    <r>
      <rPr>
        <b/>
        <sz val="10"/>
        <color indexed="8"/>
        <rFont val="Arial"/>
        <family val="2"/>
      </rPr>
      <t>Defensa Comercial:</t>
    </r>
    <r>
      <rPr>
        <sz val="10"/>
        <color indexed="8"/>
        <rFont val="Arial"/>
        <family val="2"/>
      </rPr>
      <t xml:space="preserve"> 40</t>
    </r>
  </si>
  <si>
    <r>
      <t>Consumidor</t>
    </r>
    <r>
      <rPr>
        <sz val="10"/>
        <color indexed="8"/>
        <rFont val="Arial"/>
        <family val="2"/>
      </rPr>
      <t xml:space="preserve"> </t>
    </r>
  </si>
  <si>
    <t>–Consumidores: 1.843</t>
  </si>
  <si>
    <t>–Empresas: 109</t>
  </si>
  <si>
    <t>2022: 2.250</t>
  </si>
  <si>
    <t>Acumulado 06/2020: 73%</t>
  </si>
  <si>
    <t>06/2020: 73%</t>
  </si>
  <si>
    <t>2021: 82%</t>
  </si>
  <si>
    <t>2022: 85%</t>
  </si>
  <si>
    <t>2019-202: 100%</t>
  </si>
  <si>
    <t>Acumulado 06/2020: 100%</t>
  </si>
  <si>
    <t>06/2020: 100%</t>
  </si>
  <si>
    <t>Cuadro de ejecución presupuestaria de las metas del PNDIP2019-2022 Año 2020</t>
  </si>
  <si>
    <t>Cuadro de estimación presupuestaria de las metas del PNDIP2019-2022 Año 2020</t>
  </si>
  <si>
    <t>Modelo de atención en los Centros Integrales de Desarrollo Empresarial -CIDE-</t>
  </si>
  <si>
    <t>Implementar el  Programa Impulso a Encadenamientos Productivos: Covid-19/ Desarrollo de Proveedores / Compras Públicas, Subprograma Encadenamientos Productivos en el marco del eje de Articulación Productiva y Acceso a Mercados de la Politica Nacional de Empresariedad 2019-2030</t>
  </si>
  <si>
    <t>Cantidad de PYMES que concretan negocio encadenamiento atendidas en los CIDE.</t>
  </si>
  <si>
    <t>2020-2022=138              IIsem. 2020= 28       2021= 55          2022=55</t>
  </si>
  <si>
    <t>Cantidad de PYMES que concretan negocio de encadenamiento por medio del Programa  Impulso a Encadenamientos Productivos: covid-19/ Desarrollo de Proveedores / Compras Públicas , Subprograma Encadenamientos Productivos del MEIC.</t>
  </si>
  <si>
    <t>2020-2022=13              IIsem. 2020= 3       2021= 5          2022= 5</t>
  </si>
  <si>
    <t>2020-2022= 25              IIsem. 2020= 5      2021= 10          2022= 10</t>
  </si>
  <si>
    <t>Implementar el el Programa Impulso a Encadenamientos Productivos: covid-19/ Desarrollo de Proveedores / Compras Públicas. Subprograma de Compras Públicas en el marco del eje de Compras Públicas  de la Politica Nacional de Empresariedad 2019-2030</t>
  </si>
  <si>
    <t>Cantidad de PYMES  registradas como proveedoras del Estado  atendidas en los CIDE.</t>
  </si>
  <si>
    <t>2020-2022=163             IIsem. 2020= 28       2021= 55          2022= 80</t>
  </si>
  <si>
    <t>Cantidad de MIPYMES registradas como proveedoras del Estado mediante el Programa Impulso a Encadenamientos Productivos: covid-19/ Desarrollo de Proveedores / Compras Públicas. Subprograma de Compras Públicas  del MEIC</t>
  </si>
  <si>
    <t>2020-2022= 30              IIsem. 2020= 5       2021= 10          2022= 15</t>
  </si>
  <si>
    <t>Dirección del Consumidor</t>
  </si>
  <si>
    <t>Avance 1 semestre</t>
  </si>
  <si>
    <t>Período 2019-2022</t>
  </si>
  <si>
    <t xml:space="preserve">Logros/ obstaculos </t>
  </si>
  <si>
    <t>Cllasificación (Se considera con rezago cuando es menor a 50% y se debe justificar, si es 100% o más se debe señalar si se desea continuar con la misma en el 2021-22</t>
  </si>
  <si>
    <t>Encadenamientos Productivos Regionales</t>
  </si>
  <si>
    <t>Componentes</t>
  </si>
  <si>
    <t>Responsable</t>
  </si>
  <si>
    <t>Duración en días hábiles</t>
  </si>
  <si>
    <t>Fecha 
Inicio</t>
  </si>
  <si>
    <t>Fecha Finalización</t>
  </si>
  <si>
    <t>ENE</t>
  </si>
  <si>
    <t>FEB</t>
  </si>
  <si>
    <t>MAR</t>
  </si>
  <si>
    <t>ABR</t>
  </si>
  <si>
    <t>MAY</t>
  </si>
  <si>
    <t>JUN</t>
  </si>
  <si>
    <t>JUL</t>
  </si>
  <si>
    <t>AGO</t>
  </si>
  <si>
    <t>SEP</t>
  </si>
  <si>
    <t>OCT</t>
  </si>
  <si>
    <t>NOV</t>
  </si>
  <si>
    <t>DIC</t>
  </si>
  <si>
    <t>Peso</t>
  </si>
  <si>
    <t>% Avance</t>
  </si>
  <si>
    <t>% Avance Acumulado</t>
  </si>
  <si>
    <t>Sumas</t>
  </si>
  <si>
    <t>I Grupo</t>
  </si>
  <si>
    <t>Definir grupo meta</t>
  </si>
  <si>
    <t>CIDEs</t>
  </si>
  <si>
    <t>Mapeo de la cadena de valor</t>
  </si>
  <si>
    <t>Identificar oportunidades a partir del análisis de empresas tractoras</t>
  </si>
  <si>
    <t>Identificar oportunidades a partir del análisis de empresas proveedoras</t>
  </si>
  <si>
    <t>Prospección y simulación de enlaces entre empresas tractoras y empresas proveedoras</t>
  </si>
  <si>
    <t xml:space="preserve">Promoción y sensibilización </t>
  </si>
  <si>
    <t>CIDEs, Unidades Productivas</t>
  </si>
  <si>
    <t>Intercambio de experiencias empresa tractora – empresa proveedora (Rueda de Negocios)</t>
  </si>
  <si>
    <t>Elaboración de planes de mejora</t>
  </si>
  <si>
    <t>CIDEs, Ecosistema Empresarial</t>
  </si>
  <si>
    <t>Implementación y seguimiento</t>
  </si>
  <si>
    <t>III.	Compras Públicas en el contexto COVID-19</t>
  </si>
  <si>
    <t>% Avance Acumulado por Componente</t>
  </si>
  <si>
    <t>% Avance  Acumulado Global</t>
  </si>
  <si>
    <t xml:space="preserve">Componente 1: Identificación de la demanda institucional </t>
  </si>
  <si>
    <t>Contacto con proveedores institucionales</t>
  </si>
  <si>
    <t>Invitación formal</t>
  </si>
  <si>
    <t>Aplicación de ficha de recolección de información</t>
  </si>
  <si>
    <t>Análisis de la información</t>
  </si>
  <si>
    <t>Informe de demanda de bienes y servicios</t>
  </si>
  <si>
    <t>Componente 2: Identificación de oferta de bienes y servicios para categorías demandadas</t>
  </si>
  <si>
    <t xml:space="preserve">Anuncio en redes sociales, SIEC y recepcion de aplicaciones </t>
  </si>
  <si>
    <t>Conformación de comité de selección de pymes</t>
  </si>
  <si>
    <t>Análisis de la información y selección de pymes</t>
  </si>
  <si>
    <t>Informe de pymes oferentes por región</t>
  </si>
  <si>
    <t>Identificación de posibles agendas de negocios</t>
  </si>
  <si>
    <t>Comunicación a pymes seleccionadas para la Rueda de Negocios / 
Comunicación de rango de fechas de Rueda a pymes- proveedurías institucionales</t>
  </si>
  <si>
    <t>Asesoría a pymes y proveedores en Rueda de Negocios Virtual</t>
  </si>
  <si>
    <r>
      <t>Definición de temas de webinarios (</t>
    </r>
    <r>
      <rPr>
        <sz val="12"/>
        <rFont val="Calibri (Cuerpo)"/>
      </rPr>
      <t xml:space="preserve">uso de plataforma y prueba </t>
    </r>
    <r>
      <rPr>
        <sz val="12"/>
        <rFont val="Calibri"/>
        <family val="2"/>
      </rPr>
      <t xml:space="preserve">(tutorial-Hellen), </t>
    </r>
    <r>
      <rPr>
        <sz val="12"/>
        <rFont val="Calibri (Cuerpo)"/>
      </rPr>
      <t>manejo de la reunión 20 min</t>
    </r>
    <r>
      <rPr>
        <sz val="12"/>
        <rFont val="Calibri"/>
        <family val="2"/>
      </rPr>
      <t xml:space="preserve">, </t>
    </r>
    <r>
      <rPr>
        <sz val="12"/>
        <rFont val="Calibri (Cuerpo)"/>
      </rPr>
      <t>abc compras publicas</t>
    </r>
    <r>
      <rPr>
        <sz val="12"/>
        <rFont val="Calibri"/>
        <family val="2"/>
      </rPr>
      <t>) -fLive general</t>
    </r>
  </si>
  <si>
    <t>Elaboración de material</t>
  </si>
  <si>
    <t>Componente 3: Rueda de Negocios Virtual</t>
  </si>
  <si>
    <t>Selección de plataforma para la Rueda de Negocios Virtual (zoom y google meet) prueba previas</t>
  </si>
  <si>
    <t>Agenda de reuniones</t>
  </si>
  <si>
    <t>Envío de las agendas de reuniones a las proveedurías y pymes</t>
  </si>
  <si>
    <t>Envío de enlace de invitaciones para las reuniones y realización del evento</t>
  </si>
  <si>
    <t xml:space="preserve">Asesoría a pymes (leer cartel, presentar oferta,) - Videos en Canal </t>
  </si>
  <si>
    <t>Informe de Rueda</t>
  </si>
  <si>
    <t>Seguimiento a registro en proveedurias</t>
  </si>
  <si>
    <t xml:space="preserve">Informe de Impacto </t>
  </si>
  <si>
    <t>Informe de Rueda:</t>
  </si>
  <si>
    <t>Numero de pymes que aplicaron y sector</t>
  </si>
  <si>
    <t>Numero de pymes participantes y listado x sector</t>
  </si>
  <si>
    <t>Numero de proveedurias participantes y listado</t>
  </si>
  <si>
    <t>Numero de reuniones agendadas</t>
  </si>
  <si>
    <t>Numero de reuniones realizadas</t>
  </si>
  <si>
    <t>Capacitaciones realizadas, temas y cantidad de participantes</t>
  </si>
  <si>
    <t>Informe de impacto:</t>
  </si>
  <si>
    <t>Numero de empresas inscritas en proveedurias</t>
  </si>
  <si>
    <t>Numero de empresas que ofertaron</t>
  </si>
  <si>
    <t>Numero de concursos ganados y montos de venta</t>
  </si>
  <si>
    <t>Numero de empresas que ganaron concursos</t>
  </si>
  <si>
    <t>Institución /Unidad administrativa responsable</t>
  </si>
  <si>
    <t>Costa Rica/Región de Planificación (según Mideplan)</t>
  </si>
  <si>
    <t>Duración en días</t>
  </si>
  <si>
    <t>Consumidor - Defensa comercial</t>
  </si>
  <si>
    <t>Meta: 2019-2022:
7.476
2019: 2.8341
2020: 250
2021: 2.142
2022: 2.250
Distribuida cada año de la siguiente manera.
200 administrados en tema de Defensa Comercial.
6.000 administrados en tema de derechos de Consumidor.
800 comercios en tema de Obligaciones del Comerciantes.
476 personas (físicas o jurídicas) en Metrología.</t>
  </si>
  <si>
    <t xml:space="preserve"> Definición del aliado estratégico como como la Cámara de Comercio, INTECO, Cámara de Detallistas y otros y la definición del tema </t>
  </si>
  <si>
    <t>Costa Rica</t>
  </si>
  <si>
    <t>Ago-Dic</t>
  </si>
  <si>
    <t>MEIC-DAC-DECVP
Departamento de Educación al Consumidor y Ventas a Plazo. MEIC- Dirección de Defensa Comercial. Laboratorio Costarricense de Metrología (LACOMET- Programa Metrón)</t>
  </si>
  <si>
    <t>Definición de la plataforma digital para la charla virtual (Webex, Microsoft Teams, Zoom, Google Meets, Facebook Live) y fecha de capacitación virtual</t>
  </si>
  <si>
    <t>Definir el tipo de registro previo, sea mediante llamada telefónica, correo electrónico o formulario web.</t>
  </si>
  <si>
    <t>Elaboración de los artes de las invitaciones</t>
  </si>
  <si>
    <t>Envío de invitaciones (vía electrónica y publicación en redes sociales)</t>
  </si>
  <si>
    <t>Recepción de confirmaciones por correo electrónico, formularios web y/o telefónica</t>
  </si>
  <si>
    <t xml:space="preserve"> 2do Recordatorio (vía electrónica y publicación en redes sociales)</t>
  </si>
  <si>
    <t>3er Recordatorio (vía electrónica y publicación en redes sociales)</t>
  </si>
  <si>
    <t>Definición de la agenda de la charla, distribución del tiempo</t>
  </si>
  <si>
    <t>Soporte técnico para los asistentes como confirmación de enlaces de conexión o enlaces en redes sociales.</t>
  </si>
  <si>
    <t>Reporte estadístico del alcance de la actividad mediante herramientas de la aplicación o capturas de pantalla con el detalle de asistentes.</t>
  </si>
  <si>
    <t>Metrología</t>
  </si>
  <si>
    <t>1. Publicar del programa anual de capacitación</t>
  </si>
  <si>
    <t>Enero</t>
  </si>
  <si>
    <t>Febrero</t>
  </si>
  <si>
    <t>2. Coordinar la gestión de cursos de capacitación</t>
  </si>
  <si>
    <t>Noviembre</t>
  </si>
  <si>
    <t>3. Impartir los cursos de capacitación</t>
  </si>
  <si>
    <t>3.1 Revisión y ajuste de propuesta de capacitación para Programa de Capacitación Virtual debido a COVID</t>
  </si>
  <si>
    <t>Julio</t>
  </si>
  <si>
    <t>Agosto</t>
  </si>
  <si>
    <t>3.2 Nueva oferta de Capacitación/Divulgación</t>
  </si>
  <si>
    <t xml:space="preserve">3.3 Ejecución de Charlas de Capacitación Virtuales </t>
  </si>
  <si>
    <t>Diciembre</t>
  </si>
  <si>
    <t xml:space="preserve">4. Evaluar la satisfacción de los clientes </t>
  </si>
  <si>
    <t>MEIC - DMR y Socios Estratégicos</t>
  </si>
  <si>
    <t xml:space="preserve">   Coordinación de reunión con los Jerarcas el MEIC para la toma de desiciones correspondientes en relación con los   resultados de la aplicación de la metodología</t>
  </si>
  <si>
    <t xml:space="preserve">Laboratorio Costarricense de Metrología </t>
  </si>
  <si>
    <t xml:space="preserve">Enero </t>
  </si>
  <si>
    <t>Se cumplió (Sí / No)</t>
  </si>
  <si>
    <t>Definición y análisis de la estrategia de implementación con las municipalidades seleccionadas para la implementación de la ventanilla única municipal para el 2020</t>
  </si>
  <si>
    <t>Mapeo de actores institucionales y municipalidades involucradas en el despliegue de la estrategia en el periodo 2021</t>
  </si>
  <si>
    <t>Reunión de socialización con los Jerarcas en relación con los Municipios seleccionados para la toma de desiciones correspondiente</t>
  </si>
  <si>
    <t>Monitoreo y Seguimiento del Plan de Acción año 2020, del Modelo SBDC -  INA.</t>
  </si>
  <si>
    <t>Abril</t>
  </si>
  <si>
    <t>Octubre</t>
  </si>
  <si>
    <t>Esta meta la va a ejecutar el INA, dado que cuenta con los recursos necesarios para implementar el modelo SBDC, se adjunta el cronograma del INA.</t>
  </si>
  <si>
    <t>Elaboración de Informes para MIDEPLAN, del Modelo SBDC implementado por el INA.</t>
  </si>
  <si>
    <t>Junio</t>
  </si>
  <si>
    <t xml:space="preserve">Operadores financieros -DIGEPYME </t>
  </si>
  <si>
    <t>Coordinación interinstitucional para la obtención de los recursos financieros por medio de los operadores del Sistema de Banca para el Desarrollo (SBD).</t>
  </si>
  <si>
    <t xml:space="preserve">Acompañamiento al emprendedor en el desarrollo de su proyecto y seguimiento del financiamiento otorgado </t>
  </si>
  <si>
    <t>DVM-DRTC-DCAL</t>
  </si>
  <si>
    <t>DVM-DCAL</t>
  </si>
  <si>
    <t>MEIC-DAC-DECVP
Departamento de Educación al Consumidor y Ventas a Plazo.</t>
  </si>
  <si>
    <t>Se presenta la denuncia por medio del portal web del "consumidor en línea"</t>
  </si>
  <si>
    <t xml:space="preserve">Vladimir Villalobos , Director </t>
  </si>
  <si>
    <t xml:space="preserve">1. Registro de las reuniones en la plataforma virtual TEAMS
2. Intranet institucional  </t>
  </si>
  <si>
    <t xml:space="preserve">1. Informe de capacitaciones brindadas durante el año 2020 con sus respectivos anexos. (Listas de asistencia, minutas, convocatorias, fotografías) </t>
  </si>
  <si>
    <t xml:space="preserve">1. Se abarcó administrados de sectores productivos por medio de las capacitaciones virtuales. 
2. Se creó la "Guía para la Atención de Requerimientos por parte de los Sectores Productivos y Demás Administrados" con el fin de mejorar el servicio.
</t>
  </si>
  <si>
    <t xml:space="preserve">En el año 2019 se realizó capacitación a PYMES con una buena participación. Además, en el año 2020 debido a pandemia y la implementación de nuevas herramientas virtuales, las capacitaciones son más fáciles de coordinar y expeditas, debido a que en la modalidad presencial se presentan dificultades de espacio físico, agenda y/o movilidad. </t>
  </si>
  <si>
    <t>administrados en Metrología</t>
  </si>
  <si>
    <t>De acuerdo con lo programado</t>
  </si>
  <si>
    <t>A partir del año 2020 desde LACOMET se plantearon nuevas actividades para cumplimiento de los objetivos del PNDIP. Se lanzó la Estrategia de Vinculación Industria (EVI), cuyo objetivo general es: " Fortalecer la vinculación del LACOMET con el sector productivo costarricense, mediante un posicionamiento institucional que responda a las necesidades metrológicas de los distintos niveles de empresariedad que se desarrollan en el país.".  La EVI, tiene tres productos o ejes definidos que se indican a continuación: 1.  PYMES, dentro de este se ubica un programa de asistencia técnica para empresas que consiste en un diagnóstico metrológico sobre el control de los equipos de medición crítico de su proceso productivo, generando una serie de recomendaciones y capacitaciones, que permitan a la empresa mejorar su producto, a través de cumplimiento de requisitos de calidad establecidos en normativas aplicables;  2. Alianzas Público Privadas, que pretenden detección de necesidades metrológicas, diseminación de la metrología, desarrollo de nuevas tecnologías de parte del LACOMET y consolidación de empresas que generen empleo y aporten a la economía del país; finalmente  3. Articulaciones  Interinstitucionales, dirigido a entes públicos en su mayoría, otras instituciones gubernamentales, sector académico, municipalidades, entre otros; cuyos objetivos son Divulgación de la metrología, asesoría técnica, Proyectos de investigación y desarrollo, Alianzas para mejora de la calidad de vida, sector seguridad, ambiente, protección del consumidor; Capacitaciones y charlas de educación en temas metrológicos y Otros servicios que dependen del alcance del convenio.   Para el primer semestre del presente año, a través de la EVI se logró abordar una empresa PYME y siete articulaciones, con entidades que se les está brindando capacitación y asesoría técnica con los expertos LACOMET en temas generales sobre la aplicación de la metrología.  
Con la situación nacional COVID 19, se impartieron dos cursos presenciales y además se organizó un ciclo de cinco charlas de capacitación virtuales dirigidas a público general, para que tuviera acceso mediante una Plataforma de ingreso libre, que se ejecutó durante el segundo semestre de 2020.
Para el ciclo de charlas de capacitación virtuales, ejecutado durante el segundo semestre, se contó con la participación de 251 personas.  Además a través de las actividades de asistencia técnica generadas a través de la EVI, en el eje de atención a PYMES se concretó un informe para una nueva empresa y en las articulaciones interinstitucionales, se documentaron 3 asistencias técnicas con entidades gubernamentales. Para un total en 2020 de 355 personas físicas y jurídicas atendidas en temas de capacitacióon sobre metrología.
Se sobrepasó la meta propuesta, ya que al utilizar herramientas virtuales para la realización de capacitaciones en temas de metrología, se logró incluir a más personas, que el valor proyectado si las capacitaciones se hubiesen quedado solamente en formato presencial.</t>
  </si>
  <si>
    <t>Base de datos Team Up (Programador de Servicios), Listas de asistencias de cursos y actividades de asistencia técnica, informes generados a través  de la Estrategia de Vinculación Industrial.</t>
  </si>
  <si>
    <t>Lista de asistencia Cursos de Capacitación CAP-01 y CAP-02
Informe asistencia actividades Día Internacional de la Metrología
Registros de EVI: Informe EVI-01-01-2020 y EVI-01-02-2020.  Registro de Control de Actividades Articulaciones Interinstitucionales (Datos con corte al 12/30/2020)
Informe de Jefaturas Departamento Administrativo FInanciero, Mes diciembre 2020
Formulario de Inscripciones a Ciclo de charlas de capacitación virtual 2020.</t>
  </si>
  <si>
    <t>Dahianna Marín</t>
  </si>
  <si>
    <t>Como logro se puede destacar el aumento del alcance en la población capacitada mediante la aplicación de herramientas virtuales, que permitieron al LCM mantener la continuidad del servicio y sobrepasar las metas propuestas para 2021. 
Como obstáculos se tuvo los recortes presupuestarios y la emergencia nacional COVID 19, que modificó los planes generados en un principio, sobre la metodología de impartir las capacitaciones y asistencias técnicas.</t>
  </si>
  <si>
    <t>150 personas físicas y jurídicas capacitadas</t>
  </si>
  <si>
    <t>Indicador: Cantidad de PYMES que concretan negocio de encadenamiento atendidas en los CIDE.</t>
  </si>
  <si>
    <t>Indicador:Cantidad de PYMES  registradas como proveedoras del Estado  atendidas en los CIDE.</t>
  </si>
  <si>
    <t>Si</t>
  </si>
  <si>
    <t>Se tiene la ficha de impacto firmada por cada persona empresaria beneficiada.</t>
  </si>
  <si>
    <t>Minutas de reuniones y fichas de impacto</t>
  </si>
  <si>
    <t>Programa 219- DIGEPYME - CIDES</t>
  </si>
  <si>
    <t>Se diseño el programa en Junio del 2020, se logro cumplir con la meta establecida.</t>
  </si>
  <si>
    <t>Registro en Municipalidades, Instituciones y SICOP</t>
  </si>
  <si>
    <t>Pantallazo de la inscripción</t>
  </si>
  <si>
    <t xml:space="preserve">Este año se cumplió con la meta programada, sin embargo, fue un año muy atípico de trabajo ya que se tuvo que realizar verificaciones en el mercado con una pandemia que, desde mediados de marzo del 2020, obligó a una serie de medidas gubernamentales, como lo fueron cierres de comercios y aislamiento social obligatorio. Eso obligó al programa 218 a pensar de manera distinta y buscar alternativas para lograr las metas establecidas.
La Dirección estableció a través del Plan de Verificación 2020, la verificación del cumplimiento de productos de canasta básica con la regulación aplicable en zonas de la GAM mayoritariamente, debido a la emergencia sanitaria.  La situación que atravesó el país no cambia el hecho que el programa 218, debe garantizar el cumplimiento de las empresas y el comercio en general con la información obligatoria y la calidad de los productos que deben disponer para los consumidores del país.
Con las verificaciones realizadas durante el año, se brinda a los consumidores, el acceso a una mayor información de los productos, la mayoría productos cumplan las especificaciones técnicas obligatorias que establecen los reglamentos técnicos, con ello, se  da la confianza de que la información que se encuentra en las etiquetas d los productos sea consecuente con el producto que está adquiriendo.
Datos de interés vinculados con la Canasta Básica - 2020:
• Cantidad RT verificados en 2020:   14
• Cantidad de productos verificados 2020:  1821
• % de cumplimiento de la RT:    78%
• % de incumplimiento de la RT:    22%
</t>
  </si>
  <si>
    <t>1. Actas de Verificación de Hechos.
2. Informes de trabajo de cada verificación  
3. Estudios  de las verificaciones de mercado.</t>
  </si>
  <si>
    <t>1. Expedientes del departamento de Verificación de Mercado del 2020.
2. Informes de  resultados de la verificación de Mercado.
3.Link de informes de resultados de las verificaciones de mercado, siguiendo la ruta, www.meic.go.cr – ESTUDIOS – VERIFICACIÓN DE MERCADOS – VERIFICACION DE REGLAMENTOS TÉCNICOS</t>
  </si>
  <si>
    <t>1. Estimación: ¢ 108,4
2. Fuente de Financiamiento: 1
3.Programa presupuestario: 218</t>
  </si>
  <si>
    <t>Dirección de Calidad</t>
  </si>
  <si>
    <t xml:space="preserve">1. A pesar de los recortes presupuestarios por la situación fiscal  que tiene el país, se pudo lograr alcanzar la meta en el segundo semestre a pesar del rezago del primer semestre.
2.La apertura de comercios durante el segundo semestre y contar con más colaboradores ( se tuvo  a dos  colaboradores mucho tiempo incapacitados por problemas de salud)  en las verificación hizo posible que la meta fuera alcanzada.
</t>
  </si>
  <si>
    <t>1.Para el proximo año  el presupuesto para las subpatidas que ayudan a lograr la meta, está reducido o del  todo no se cuenta con el  contenido presupuestario.
2.La pandemia afectó  el cronograma de salidas.
3. Se redujo el presupuesto de viáticos dentro del exterior.</t>
  </si>
  <si>
    <t>C.3 (Cumplimiento bajo): Se tiene un rezago dado a que aunque se tenían mapeados los trámites criticos y la estrategia para abordarlos; tanto el MEIC como las otras instituciones públicas presentaron rezagos en sus cronogramas de seguimiento, ejecución e implementación de proyectos de mejora debido a la complejidad de los trámites priorizados y la incidencia de la emergencia sanitaria por el COVID-19 en la disponiblidad de recursos presupuestados.Es importante indicar que las instituciones se encuentran trabajando para culminar la implementación de las mejoras en los trámites identificados. De igual manera el MEIC, en cuanto a su labor de seguimiento a las metas del PNDIP, tiene mapeados otros proyectos de mejora que se encuentran siendo ejecutados en trámites críticos para el cumplimiento de las mismas.</t>
  </si>
  <si>
    <t>MEIC
Programa 2017 Mejora Regulatoria</t>
  </si>
  <si>
    <t>Dirección de Mejora Regulatoria</t>
  </si>
  <si>
    <t>A pesar de los obstáculos generados por la pandemia se continuo con el trabajo planteado para conseguir las metas; aunque no se logró alcanzar al 100% la misma para el año anterior, se continuarán realizando esfuerzos para cumplir con la meta planteadada para el periodo 2019-2022</t>
  </si>
  <si>
    <t>La emergencia sanitaria provocó atrasos importantes en el cronograma y plan de trabajo establecida para el cumplimiento de la meta en el 2020; sin embargo, se continúa con el proceso para la implementación y oficialización del mismo. Por otra parte, el MEIC se encuentra generando nuevas estrategias para el cumplimiento de esta meta, dados los cambios y las demandas del entorno, potenciados además por la  la pandemia mundial del COVID-19. 
El proyecto "VUM Caribe", se encuentra en la última etapa de implementación, el cual, debe formalizarse por medio de un decreto ejecutivo; por lo que se proyecta que estas ventanillas únicas se implementen en su totalidad en febrero 2021.
Adicionalmente, se le ha dado seguimiento al despliegue de la plataforma VUI para apertura de empresas en Municipalidades, lo que las convierte en ventanillas únicas, con la debida coordinación interinstitucional en todo el proceso.</t>
  </si>
  <si>
    <t xml:space="preserve">C.3.1. </t>
  </si>
  <si>
    <t>C.3.1. Obstáculos: Emergencia sanitaria ocasionada por el COVID-19: Como se indicó en el informe de seguimiento semetral este proyecto se encuentra siendo financiado por el Instituto de Fomento y Asesoría Municipal (IFAM), y comprende la implementación de "6 ventanillas únicas municipales" en la Región Huetar Caribe, lo anterior, en el marco del "Convenio MEIC-IFAM-CPC", y con la autorización de Junta Directiva de IFAM. Ahora bien, al igual que en la meta anterior; la emergencia sanitaria y sus restricciones también afectaron de gran manera el cumplimiendo en esta meta. Ese proyecto contemplaba entre otros aspectos importantes; traslados y visitas a los Municipios para levantamientos de procesos y revisión de expedientes que permitieran la identificación de proyectos de mejora; por lo que, ante la pandemia se requierió ajustar la metodología para cumplir con la meta, entre otros aspectos. A pesar de lo anterior, los planes de trabajo y cronogramas establecidos siempre se vieron seriamente afectados, sin embargo, es importante indicar que se continúa con los diferentes esfuerzos para culminar este proceso; y continuar el avance en el cumplimiento de la meta propuesta.
Aunado a lo anterior, el MEIC se encuentra planteando otras estrategias para cumplir con esta meta de conformidad con los cambios y exigencias del entorno; estos cambios se encuentran siendo gestionados (cumplimiendo con los tiempos establecidos para tal fin por MIDEPLAN) para que se vean  reflejados de manera oficial en el PNDIP 2019-2022, lo anterior, para este y el próximo año. Sobre este particular, se planteó a la Promotora de Comercio Exterior (PROCOMER) la posiblidad de transformar esta meta para que sea de cumplimiento conjunta entre ambas instituciones en el marco del proyecto "Ventanilla Única de Inversiones"; lo anterior, dado a que cada uno de los Municipios que utilicen el denominado: "módulo generíco municipal", se convertiría en una "ventanilla única" para la realización de trámites relacionados con apertura de empresas. Por lo que, con esta estrategia se pretendería solventar la necesidad de digitarlizar trámites para que se realicen de manera virtual y por ende, también se maximizarián los recursos limitados del Estado. El MEIC por su parte, trabajaría conjuntamente con PROCOMER con el objetivo de que más municipios se sumen a esta iniciativa; y que esta sea de alcance nacional para los ciudadanos y empresarios.</t>
  </si>
  <si>
    <t xml:space="preserve">Se remite:
En cuanto al proyecto "VUM Caribe":
- Mapeo del proceso y estado del proyecto.
- Presentación que se hizo a los Concejos sobre propuesta de VUM CARIBE con proceso.
- Propuesta de Decreto de Reglamento VUM CARIBE
- Modelo de procesos VUM CARIBE, producto del Kaizen.
En cuanto al replanteamiento de la meta, se remite Oficio N° DM-OF-899-20 firmado por parte de la Sra. Victoria Hernández, Ministra de Economía, Industria y Comercio (MEIC) dirigido al Sr. Pedro Beirute Prada, Gerente General y Oficial de Simplificación de Trámites de la Promotora de Comercio Exterior (PROCOMER), referente al planteamiento de la meta conjunta y la nueva estrategia para abordar la misma.
</t>
  </si>
  <si>
    <t xml:space="preserve">1 Mapeo del proceso y estado del proyecto.
2 Presentación que se hizo a los Concejos sobre propuesta de VUM CARIBE con proceso.
3  Propuesta de Decreto de Reglamento VUM CARIBE
4 Modelo de procesos VUM CARIBE, producto del Kaizen.
5 Oficio N° DM-OF-899-20
</t>
  </si>
  <si>
    <t>0 administrados, 100 empresas*</t>
  </si>
  <si>
    <t>*De conformidad con oficio MIDEPLAN-DM-OF-0755-2020</t>
  </si>
  <si>
    <t>No*</t>
  </si>
  <si>
    <t>En el 2020 no se hicieron este tipo de fiscalizaciones en punto de venta en virtud de la pandemia del COVID-19</t>
  </si>
  <si>
    <t>Mayor al 50%</t>
  </si>
  <si>
    <t>C.1</t>
  </si>
  <si>
    <t>Capturas de pantalla, listas de participantes descargadas desde la aplicación Teams.</t>
  </si>
  <si>
    <t>Se adjuntan 24 archivos pdf que respaldan las 24 capacitaciones brindadas por el DECVP de manera virtual</t>
  </si>
  <si>
    <t xml:space="preserve">773 MILLONES P.223  </t>
  </si>
  <si>
    <t>DECVP</t>
  </si>
  <si>
    <t>La coyuntura país a causa del COVID-19 impidió la realización de capacitaciones presenciales, de manera que se hizo una modificación en la metodología para llegar de manera virtual a los consumidores y empresas. El número de consumidores alcanzados será sumado al trabajo de capacitación 2021</t>
  </si>
  <si>
    <t>Ninguna</t>
  </si>
  <si>
    <t>Se realizan oficios de prevención, informes</t>
  </si>
  <si>
    <t>Se adjuntan archivos pdf que respaldan los planes de venta con medidas correctivas</t>
  </si>
  <si>
    <t xml:space="preserve">385 MILLONES P.223  </t>
  </si>
  <si>
    <t>Los planes de venta con medidas correctivas se realizan de conformidad vayan llegando, por ende se  realiza contra demanda al 100%</t>
  </si>
  <si>
    <t>C.1.1</t>
  </si>
  <si>
    <r>
      <t xml:space="preserve">C.1.1.
Aunque se tenían mapeados los trámites criticos y la estrategia para abordarlos; tanto el MEIC como las otras instituciones públicas presentaron rezagos en sus cronogramas de seguimiento, ejecución e implementación de proyectos de mejora debido a la complejidad de los trámites priorizados, y la incidencia de la emergencia sanitaria por el COVID-19 en la disponiblidad de recursos presupuestados. Sin embargo, a pesar de lo anterior, se identificaron otros trámites críticos que fueron mejorados por el MOPT y el INVU, dado a que la pandemia generada por el COVID-19 propició entre otros aspectos, mejoras relacionadas con la digitalización de los trámites; por lo que para el caso del INVU, se logró incluir la realización de los trámites de "Visado de Planos Individuales (catastro individual o fraccionamiento simple)" y "Visado de Planos de Construcción (Plano General de Catastro de Urbanizaciones) " mediante la plataforma digital del INVU llamada: Plataforma Digital de Visados (PDV): https://www.invu.go.cr/sistema-automatizado-de-visado-de-planos. Así mismo el MOPT, implemento importantes mejoras a los trámites: "Solicitud de otorgamiento de un alineamiento vial" y "Permiso de acceso vehicular a rutas nacionales, requerido para toda construcción o edificación."; en tre ellos la seguridad jurídica y la realización de los trámites por diferentes medios.
</t>
    </r>
    <r>
      <rPr>
        <b/>
        <sz val="9"/>
        <color indexed="8"/>
        <rFont val="Arial Narrow"/>
        <family val="2"/>
      </rPr>
      <t>Logros:</t>
    </r>
    <r>
      <rPr>
        <sz val="9"/>
        <color indexed="8"/>
        <rFont val="Arial Narrow"/>
        <family val="2"/>
      </rPr>
      <t xml:space="preserve">
En cuanto a la mejora de los trámites del MOPT, estos tienen un gran impacto a nivel económico (inmobiliario, comercial), de competitividad (relacionado con el permiso de construcción y sector construcción), e inclusive con beneficios sociales; que además requiere de grandes esfuerzos en coordinación interinstitucional:
1. Solicitud de otorgamiento de un alineamiento vial
2. Permiso de acceso vehicular a rutas nacionales, requerido para toda construcción o edificación.
El beneficio es darles a los ciudadanos y al Estado seguridad jurídica sobre los terrenos del territorio nacional, así como realizar un ordenamiento que permita cumplir con las medidas mínimas de carretera que exige la ley para las calles actuales o ampliaciones previstas a futuro. Adicionalmente, permite especificar detalladamente el funcionamiento del procedimiento para respaldo de los usuarios. Los beneficios superan a los costos pues se eliminan requisitos como el de la certificación literal, brinda más orden en requisitos y procedimientos.
Por otra parte, no existían  procedimientos ni regulaciones para el tema de accesos viales a vías públicas de la Red Vial Nacional, con excepción a las de acceso restringido, por lo que se reguló lo relacionado a la construcción y funcionamiento de los accesos aprobados a rutas nacionales de la Red Vial Nacional. Se da el establecimiento de plazo de respuesta y se habilitan múltiples formas de ingreso del trámite: mediante la página del MOPT por SIPREVI, APC, en físico y a partir de la pandemia también por correo electrónico.
Por otra parte los trámites del INVU, tienen también un gran impacto en el sector contrucción, comercio y servicios, competitividad, y además, promueve el empleo y la dinamización de otros sectores productivos. En este caso, el INVU realizó un esfuerzo importante en digitalizar estos trámites, es especial, en el marco de la emergencia sanitaria por el COVID-19. Con la actualización integral del reglamento,  se pretendió definir y esclarecer las condiciones para permitir fraccionamientos (simples, con fines urbanísticos y los excepcionales), urbanizaciones y conjuntos residenciales, así como los respectivos requisitos para su tramitación. Se pretende con esta propuesta que el contenido del Reglamento de Fraccionamiento y Urbanizaciones sea acorde y conforme con el ordenamiento jurídico costarricense, ya que existián disposiciones que lo han afectado. Posterior al momento de oficialización del Reglamento para el Control Nacional de Fraccionamientos y Urbanizaciones (1983), en el país se ha emitido normativa específica, dictámenes y jurisprudencia que contempla, e incluso amplía, muchos aspectos establecidos en la versión vigente. Los trámties mejorados por parte del INVU son:
1.  "Visado de Planos Individuales (catastro individual o fraccionamiento simple)" 
2. "Visado de Planos de Construcción (Plano General de Catastro de Urbanizaciones)</t>
    </r>
  </si>
  <si>
    <t>1. Trámite "Solicitud de otorgamiento de un alineamiento vial":
- Expediente del proceso de Control Previo de la regulación que consta en la Plataforma Digital Trámites Costa Rica:
https://tramitescr.meic.go.cr/formulario/1329
https://tramitescr.meic.go.cr/file/anexosFormulario/1329/9414/DMR-AR-INF-091-19%20Alineamientos%20IIvez%20.pdf
- Decreto Ejecutivo N°42168: Requisitos para el otorgamiento de alineamientos viales por el Ministerio de Obras Públicas y Transportes, publicado en el Alcance N° 42 a La Gaceta N° 49 del 12/03/2020.
2. Trámite "Permiso de acceso vehicular a rutas nacionales, requerido para toda construcción o edificación":
- Expediente del proceso de Control Previo de la regulación que consta en la Plataforma Digital Trámites Costa Rica:
https://tramitescr.meic.go.cr/formulario/1583
https://tramitescr.meic.go.cr/file/anexosFormulario/1583/9417/DMR-AR-INF-094-19%20RG%20de%20Construcci%C3%B3n%20y%20funcionamiento%20accesos%20vehiculares%20.pdf
https://tramitescr.meic.go.cr/formulario/1372
https://tramitescr.meic.go.cr/file/anexosFormulario/1372/9412/DMR-AR-INF-090-19%20Tr%C3%A1mite%20electr%C3%B3nico%20de%20permisos%20de%20accesos%20.pdf
- Decreto Ejecutivo N° 42170, Reglamento de construcción y  funcionamiento de accesos vehiculares a rutas de la Red Vial Nacional, publicado en el Diario Oficial La Gaceta N° 50 del 13/03/2020.
- Decreto Ejecutivo N° 42171, Reglamento para el trámite electrónico de permisos para la contrucción de accesos vehiculares de la Red Vial Nacional, publicado en el Alcance N° 43 a  La Gaceta N° 50 del 1 3/03/2020.
3. Trámites: 1.  "Visado de Planos Individuales (catastro individual o fraccionamiento simple)" 
2. "Visado de Planos de Construcción (Plano General de Catastro de Urbanizaciones):
- Plataforma digital del INVU llamada: Plataforma Digital de Visados (PDV): https://www.invu.go.cr/sistema-automatizado-de-visado-de-planos. 
- Expediente del proceso de Control Previo de la regulación que consta en la Plataforma Digital Trámites Costa Rica: https://tramitescr.meic.go.cr/formulario/1399
- Reglamento de Fraccionamiento y Urbanizaciones, dispobnible en: 
        -  http://www.pgrweb.go.cr/scij/Busqueda/Normativa/Normas/nrm_texto_completo.aspx?param1=NRTC&amp;nValor1=1&amp;nValor2=50877&amp;nValor3=0&amp;strTipM=TC
        - https://www.imprentanacional.go.cr/pub/2020/09/07/ALCA236_07_09_2020.pdf</t>
  </si>
  <si>
    <t>A pesar de los obstáculos generados por la pandemia se continuo con el trabajo planteado se logró superar la meta, y se continuarán realizando esfuerzos para cumplir con la meta planteadada para el periodo 2019-2022</t>
  </si>
  <si>
    <t>Decreto Ejecutivo N°42168: Requisitos para el otorgamiento de alineamientos viales por el Ministerio de Obras Públicas y Transportes, publicado en el Alcance N° 42 a La Gaceta N° 49 del 12/03/2020.
- Decreto Ejecutivo N° 42170, Reglamento de construcción y  funcionamiento de accesos vehiculares a rutas de la Red Vial Nacional, publicado en el Diario Oficial La Gaceta N° 50 del 13/03/2020.
- Decreto Ejecutivo N° 42171, Reglamento para el trámite electrónico de permisos para la construcción de accesos vehiculares de la Red Vial Nacional, publicado en el Alcance N° 43 a  La Gaceta N° 50 del 1 3/03/2020.
- Reglamento de Fraccionamiento y Urbanizaciones del INVU publicado en el Alcance N° 236 a la Gaceta N° 224 del 7 de setiembre del 2020,</t>
  </si>
  <si>
    <t xml:space="preserve">El programa consiste en Identificar empresas con potencial de encadenamiento con empresas tractoras (empresas compradoras), mediante la prospección de mercados e identificación de brechas empresariales, en este caso se dio prioridad a empresas que quisieran ampliar su mercado, mediante la vinculación con otras empresas.
Para el desarrollo del programa, cada oficina Regional debía seleccionar un grupo de empresas que hayan sido atendidas o tengan vinculación con la oficina respectiva, se identificaban los posibles mercados y se llevaba a cabo la vinculación respectiva mediante reuniones presenciales, reuniones vía Zoom o la referencia de empresas, se llena una minuta de enlace y al final del proceso se recolecta una ficha de impacto económico, registrando la transacción respectiva.
El programa de Encadenamientos si registra un beneficio directo a la pyme, ya que se culmina el proceso con una vinculación empresarial, denotada en la ficha de impacto económico respecto por CIDE, el programa se inicio el semestre anterior y los resultados cuantificados hasta la primera semana de Diciembre fue de 64 571 267, sin embargo la idea es que de acuerdo con cada giro de negocio esa relación sea sostenible en el tiempo, esto implica en el mejor de los casos, la recolección del impacto económico de 2 o 3 meses. El beneficio directo es la prospección, acompañamiento y vinculación con el mercado de cada pyme, así como la búsqueda de proveedores para las empresas tractoras.                                                          En su totalidad, se realizaron 102 citas de negocios y se realizaron 41 encadenamientos, cumpliendo la meta establecida.
Con respecto al cumplimiento mayor de 125%, cuando el proceso se empieza, se trata de incluir bastantes empresas para poder cumplir la meta, pero son muchas las variables que se deben considerar en una negociación (precio, calidad, distancia, volumen etc.), el indicador de encadenamientos es  "vinculación realizada" por lo que hubieron negociaciones que no se dieron en algunas Regionales, y otras que si, también la dinámica de las empresas tractoras es diferente entre regiones, algunas tienen procedimientos diferentes y solicitaban mas proveedores para ellos escoger, lo que nos aseguramos fue de como mínimo cumplir la meta respectiva. </t>
  </si>
  <si>
    <t xml:space="preserve">El beneficio directo es la prospección, acompañamiento y vinculación con el mercado de cada pyme, así como la búsqueda de proveedores para las empresas tractoras. 
Con respecto al cumplimiento mayor de 125%, cuando el proceso se empieza, se trata de incluir bastantes empresas para poder cumplir la meta, pero son muchas las variables que se deben considerar en una negociación (precio, calidad, distancia, volumen etc.), el indicador de encadenamientos es  "vinculación realizada" por lo que hubieron negociaciones que no se dieron en algunas Regionales, y otras que si, también la dinámica de las empresas tractoras es diferente entre regiones, algunas tienen procedimientos diferentes y solicitaban mas proveedores para ellos escoger, lo que nos aseguramos fue de como mínimo cumplir la meta respectiva. </t>
  </si>
  <si>
    <t xml:space="preserve">El beneficio directo es la prospección, acompañamiento y vinculación con el mercado de cada pyme, así como la búsqueda de proveedores para las empresas tractoras. </t>
  </si>
  <si>
    <t>El programa tiene como objetivo final registrar empresas en proveedurías institucionales para impulsar el acercamiento de estas empresas al mercado estatal y promover una mayor participación en este, durante el segundo semestre las PYME tuvieron un impacto económco que asciende a 128.765.600 colones.
Como parte de las acciones realizadas para el cumplimiento de esta meta, se realizó una consulta a las instituciones sobre las principales necesidades de bienes y servicios, se realizaron citas de negocios de manera virtual que permitirá a los empresarios obtener información relevante y despertar su interés de registrarse en las proveedurías instituciones. 
Con las empresas interesadas se realizaron talleres virtuales de registro en SICOP con lo que fue posible acompañar dicho proceso para que realizaran este trámite. También se hicieron gestiones ante proveedurías instituciones que manejan ciertos procesos fuera de la plataforma SICOP, como fue el caso del IMAS que lleva un registro de proveedores particular. 
Con respecto al programa de compras estatales, se les brindo acompañamiento a las empresas en el desarrollo de capacidades, es decir se les invito a procesos de sensibilización y también se les brindo asistencia técnica en el registro ante proveedurías institucionales y SICOP. 
Con respecto al cumplimiento mayor de 125%, hubo muchas PYME interesadas por lo que superó la demanda esperada y por lo tanto la meta establecida.</t>
  </si>
  <si>
    <t xml:space="preserve">Con respecto al programa de compras estatales, se les brindo acompañamiento a las empresas en el desarrollo de capacidades, es decir se les invito a procesos de sensibilización y también se les brindo asistencia técnica en el registro ante proveedurías institucionales y SICOP. </t>
  </si>
  <si>
    <t>Con respecto al programa de compras estatales, se les brindo acompañamiento a las empresas en el desarrollo de capacidades, es decir se les invito a procesos de sensibilización y también se les brindo asistencia técnica en el registro ante proveedurías institucionales y SICOP. 
Con respecto al cumplimiento mayor de 125%, hubo muchas PYME interesadas por lo que superó la demanda esperada y por lo tanto la meta establecida.</t>
  </si>
  <si>
    <t xml:space="preserve">Con respecto al programa de compras estatales, se les brindo acompañamiento a las empresas en el desarrollo de capacidades, es decir se les invito a procesos de sensibilización y también se les brindo asistencia técnica en el registro ante proveedurías institucionales y SICOP. 
</t>
  </si>
  <si>
    <t>En materia de Consumidor: En virtud de la coyuntura país a causa del COVID-19, se hizo una modificación en la metodología de capacitación pasando de la presencialidad a la virtualidad logrando una mayor participación de los consumidores en comparación con el I semestre-20 a través de las capacitaciones virtuales. Adicionalmente es importante indicar que la modificación a cero en esta meta se realizó de modo oportuno toda vez que pese a migrar a la metodología virtual, no se hubiese alcanzado el número propuesto.</t>
  </si>
  <si>
    <t xml:space="preserve">En virtud de la pandemia se suspendieron las fiscalizaciones presenciales durante el 2020 hacia las virtuales. </t>
  </si>
  <si>
    <t>Cuando se realizó el presupuesto para el cumplimiento de las metas del PNDIP 2019-2022, no se contaba con un presupuesto definitivo asignado al MEIC. Por otra parte, se realizaron nuevos ajustes al presupuesto durante el año, esto, dado a que las partidas sufren cambios en el tiempo por diferentes situaciones. El año anterior, se tuvieron importantes recortes presupuestarios solicitados por la Asamblea Legislativa y el Ministerio de Hacienda, esto en el marco de la emergencia nacional ocasionada por el COVID-19; por lo que el presupuesto asignado ha variado en el tiempo por las siguientes situaciones:
-          La partida “remuneraciones” se afectó dadas las variaciones implementadas en la normativa relacionada con la reducción de los porcentajes de “dedicación exclusiva” y que se aplicaron a las nuevas contrataciones.
-          La partida “transferencias corrientes”, en la que se encuentran los subsidios por incapacidad,  corresponde a montos presupuestados y no ejecutados dado a que no fue requerido utilizar todo el contenido presupuestario incapacidades, tanto por COVID-19 como por cualquier otro padecimiento.
-          Para la partida “servicios”, algunos de recursos fueron trasladados a la subpartida “Mant. y rep. de equipo de cómputo y sist. de inf”, dado a que se requerían realizar mejoras a la Plataforma Trámites Costa Rica solicitadas por la CGR. Por otra parte, los montos en subpartidas como:  viáticos en el interior del país, viáticos en el exterior del país, transporte, entre otras, se ejecutaron en niveles muy bajos dada la aplicación de la “norma 19, relacionada con el bloqueo del 10%” de conformidad con lo solicitado por la Asamblea Legislativa; por ende, la mayor parte de estos recursos fueron rebajados del presupuesto de la DMR.
Aunado a lo anterior, es importante indicar que para el año 2020, la DMR únicamente cuenta con presupuesto en la partida “remuneraciones”, “transferencias corrientes” y “servicios”; esta último solo para el mantenimiento de la Plataforma Digital Trámites Costa Rica.</t>
  </si>
  <si>
    <t>En julio del 2019 el MEIC realizó la “CONTRATACIÓN DE ALQUILER DE LOCAL PARA OFICINA PARA LA CIDE EN LA REGIÓN HUETAR CARIBE”, generada mediante el Sistema de Compras Públicas (SICOP) con la empresa Club Miramar S.A., cédula jurídica 3-101-026698, representada por la señora Flora Isabel Thomas Arroyo, durante el periodo 01 de julio 2019 al 30 de junio del 2022 (Ver anexo 1).
El 16 de marzo de 2020 mediante Decreto Ejecutivo Nº42227-MP-S, se declaró estado de emergencia nacional en todo el territorio de la República de Costa Rica, debido a la situación de emergencia sanitaria provocada por la pandemia generada por el COVID-19.
El Gobierno Central, para la atención de la emergencia sanitaria generada por el COVID-19, ha venido realizando rebajos presupuestarios que ha afectado directamente al MEIC y su disponibilidad presupuestaria, que hace imposible el seguir con el calendario de pagos pactado en dicha contratación para el año 2021.  El pasado 01 de julio 2020 con el oficio DIGEPYME-OF-113-2020 se hizo la solicitud formal a la empresa Club Miramar S.A., de rebajar el monto de alquiler para los años 2020 – 2021, además no aplicar el aumento anual del 10% que rige a partir del mes de julio 2020, así como realizar una reducción de la cuota anual de un 25%.
En caso contrario, deberemos de desocupar la oficina a partir de diciembre del 2020 (Ver anexo 2).
El 06 de julio 2020 la Junta Directiva de Club Miramar S. A., acepta la petición de no cobrar el 10% y de aplicar una reducción del 25% a la cuota mensual de julio a diciembre 2020.  Esto permitió un ahorro importante en el alquiler de la oficina en la CIDE de Huetar Caribe (Ver anexo 3).
Mediante oficio VMi-OF-042-20 de fecha 07 de julio del 2020 la señora ViceMinistra Laura Pacheco Ovares expone al señor Pedro Beirute Prada, Gerente General de PROCOMER, “con respecto al alquiler de la oficina ubicada en la Región Huetar Caribe, la Directora de la DIGEPYME se encuentra realizando las gestiones para lograr una reducción en el monto del alquiler, ya que con el monto actual no es posible para este Ministerio asumir este compromiso. En el caso que no se logre una negociación satisfactoria con la arrendante, se tendrá que optar por el traslado a otro espacio donde pueda operar el CIDE-MEIC” (Ver anexo 4).
El día 23 de setiembre 2020, mediante vía correo electrónico la jefatura Regional de la Dirección de Exportaciones de Procomer, señora Tiffany Girón hizo de conocimiento a la Directora de Dirección General de Pequeña y Mediana Empresa, señora Gabriela León Segura “ que después de analizar los costos financieros institucionales y de acuerdo a la capacidad financiera de PROCOMER, no es posible cubrir por parte de esta institución los costos de alquiler de las oficinas regionales Huetar Caribe (…)” situación que generan una imposibilidad material para cubrir los costos de alquiler de las oficinas regionales Huetar Caribe, a partir de enero 2021 (Ver anexo 5 y 6).
Por todo lo anterior, se realizó la apertura de un procedimiento administrativo de rescisión unilateral de la relación contractual derivada del contrato de arrendamiento de la CIDE Huetar Caribe, conforme al artículo 206 de la Ley de Contratación Administrativa y el artículo  11 del Reglamento a la Ley de Contratación Administrativa  (Ver anexo 7 y 8).</t>
  </si>
  <si>
    <t>El presupuesto ejecutado fue del 100%, el sistema no tiene campos para poner factores de porqué se ejecutó el 100%, esto se debió a que el presupuesto se empleo para la ejecución de la meta.</t>
  </si>
  <si>
    <t xml:space="preserve">Laboratorio Costarricense de Metrología: Durante el 2020, se debieron aplicar varias modificaciones presupuestarias en donde se afecta el contenido de esta subpartida mediante una rebaja de mayor a 5,4 millones de colones, esto con el fin de utilizar dichos recursos en la atención prioritaria nacional de protección a los ciudadanos a consecuencia de la pandemia.  Cabe señalar, que debido a esta situación, LCM implementó una nueva metodología de capacitación virtual con la cual se mantiene la continuidad del servicio y se ahorran dichos recursos, razón por la cual fueron redistribuidos en otras subpartidas que contribuyan a solventar las necesidades de equipo de protección que el país requiera.  </t>
  </si>
  <si>
    <t xml:space="preserve">Los factores del porque el programa 223 Protección del Consumidor tuvo una subejecución en el presupuesto son: rebajas presupuestarias en las partidas de remuneraciones, servicios, materiales y transferencias corrientes, viéndose mayormente afectadas  las partidas de servicios debido a rebaja en las subpartidas de transporte dentro del país y los viáticos dentro del país; no ejecución de la subpartida de viáticos en el exterior por el tema de la pandemia COVD-19. Por otra parte, esta subpartida se vió afectada en relación a contrataciones cuyos servicios son pactados en dólares por lo que el cálculo del diferencial cambiario afectó la ejecución, eso debido a la estabilidad y poca devaluación del colón con respecto al dólar durante el 2020, además  quedaron pendientes facturas del mes de diciembre que se tramitaron en enero 2021 dado que la facturación es contra servicio brindado y en la subpartida de transferencias la subejecución se debió a que las transferencias a la Caja Costarricense del Seguro Social (C.C.S.S.) no efectuadas de las plazas vacantes y de los puestos en los que sus ocupantes fueron incapacitados durante todo el año afectaron la ejecución presupuestaria, asimismo la proyección de otras prestaciones legales para el pago de subsidio por incapacidades fue superior a lo necesitado.    
Otro factor que incidió en la subejecución del programa 223 es la  Norma de ejecución N. 19 (Bloqueo del 10% del presupuesto), cuyo monto total bloqueado para el programa 223, no se reflejó  en el rubro de presupuesto actual, afectándose de esta forma  el porcentaje de ejecución presupuestaria del Programa Protección del Consumidor. </t>
  </si>
  <si>
    <t xml:space="preserve">El no alcanzar el 100% de ejecución para la meta presupuestaria, se debe a que, por recortes presupuestarios, la sub partida de "viáticos dentro del país”, que está destinada para efectuar las giras de verificación de productos dentro del país, se redujo un 33% el total asignado inicialmente, impactando de manera directa la programación de verificación y toma de muestras. Al disminuir la subpartida, se reduce el área de cobertura de las verificaciones hechas por el programa, y eso con lleva a que también fuese menor el volumen de productos   muestreados, y por lo tanto, no se pudieran realizar la cantidad de ensayos que se habían planificado a principio de año.
 También, durante el segundo semestre del año, la asamblea legislativa emitió la orden de realizar un bloqueo al 10% en de ciertas partidas presupuestarias, entre ellas, la partida de materiales, provocando que no se pudiera utilizar todo el presupuesto disponible a principio del período.
 1. Éste año se rebajó el monto de servicios de laboratorio.
2.La pandemia afectó  el crono grama de salidas.      </t>
  </si>
  <si>
    <t>ok</t>
  </si>
  <si>
    <t>Documento anexo 1 justificación subejecución presupuesto</t>
  </si>
  <si>
    <t>No hay campo para justificar el 100% de ejecución, el cual se utilizo de acuerdo con lo programado.</t>
  </si>
</sst>
</file>

<file path=xl/styles.xml><?xml version="1.0" encoding="utf-8"?>
<styleSheet xmlns="http://schemas.openxmlformats.org/spreadsheetml/2006/main">
  <numFmts count="4">
    <numFmt numFmtId="164" formatCode="_(&quot;₡&quot;* #,##0_);_(&quot;₡&quot;* \(#,##0\);_(&quot;₡&quot;* &quot;-&quot;_);_(@_)"/>
    <numFmt numFmtId="165" formatCode="_(* #,##0.00_);_(* \(#,##0.00\);_(* &quot;-&quot;??_);_(@_)"/>
    <numFmt numFmtId="166" formatCode="dd\-mm\-yy;@"/>
    <numFmt numFmtId="167" formatCode="_(&quot;₡&quot;* #,##0.00_);_(&quot;₡&quot;* \(#,##0.00\);_(&quot;₡&quot;* &quot;-&quot;_);_(@_)"/>
  </numFmts>
  <fonts count="51">
    <font>
      <sz val="11"/>
      <color theme="1"/>
      <name val="Calibri"/>
      <family val="2"/>
      <scheme val="minor"/>
    </font>
    <font>
      <i/>
      <sz val="11"/>
      <name val="Arial"/>
      <family val="2"/>
    </font>
    <font>
      <sz val="11"/>
      <name val="Arial"/>
      <family val="2"/>
    </font>
    <font>
      <b/>
      <sz val="11"/>
      <name val="Arial"/>
      <family val="2"/>
    </font>
    <font>
      <sz val="10"/>
      <name val="Calibri"/>
      <family val="2"/>
    </font>
    <font>
      <b/>
      <i/>
      <sz val="11"/>
      <name val="Arial"/>
      <family val="2"/>
    </font>
    <font>
      <i/>
      <sz val="10"/>
      <name val="Calibri"/>
      <family val="2"/>
    </font>
    <font>
      <b/>
      <sz val="10"/>
      <color indexed="8"/>
      <name val="Arial"/>
      <family val="2"/>
    </font>
    <font>
      <b/>
      <sz val="10"/>
      <color indexed="57"/>
      <name val="Arial"/>
      <family val="2"/>
    </font>
    <font>
      <sz val="9"/>
      <name val="Calibri"/>
      <family val="2"/>
    </font>
    <font>
      <sz val="10"/>
      <color indexed="8"/>
      <name val="Arial"/>
      <family val="2"/>
    </font>
    <font>
      <u/>
      <sz val="10"/>
      <color indexed="8"/>
      <name val="Arial"/>
      <family val="2"/>
    </font>
    <font>
      <sz val="9"/>
      <color indexed="8"/>
      <name val="Tahoma"/>
      <family val="2"/>
    </font>
    <font>
      <sz val="12"/>
      <name val="Calibri (Cuerpo)"/>
    </font>
    <font>
      <sz val="12"/>
      <name val="Calibri"/>
      <family val="2"/>
    </font>
    <font>
      <b/>
      <sz val="10"/>
      <name val="Calibri"/>
      <family val="2"/>
    </font>
    <font>
      <b/>
      <sz val="9"/>
      <color indexed="8"/>
      <name val="Arial Narrow"/>
      <family val="2"/>
    </font>
    <font>
      <sz val="9"/>
      <color indexed="8"/>
      <name val="Arial Narrow"/>
      <family val="2"/>
    </font>
    <font>
      <b/>
      <sz val="9"/>
      <color indexed="81"/>
      <name val="Tahoma"/>
      <family val="2"/>
    </font>
    <font>
      <sz val="9"/>
      <color indexed="81"/>
      <name val="Tahoma"/>
      <family val="2"/>
    </font>
    <font>
      <sz val="11"/>
      <color theme="1"/>
      <name val="Calibri"/>
      <family val="2"/>
      <scheme val="minor"/>
    </font>
    <font>
      <b/>
      <sz val="13"/>
      <color theme="1" tint="0.24994659260841701"/>
      <name val="Calibri Light"/>
      <family val="2"/>
      <scheme val="major"/>
    </font>
    <font>
      <sz val="11"/>
      <color theme="1"/>
      <name val="Arial"/>
      <family val="2"/>
    </font>
    <font>
      <i/>
      <sz val="11"/>
      <color theme="1"/>
      <name val="Arial"/>
      <family val="2"/>
    </font>
    <font>
      <sz val="11"/>
      <color rgb="FF000000"/>
      <name val="Arial"/>
      <family val="2"/>
    </font>
    <font>
      <b/>
      <i/>
      <sz val="11"/>
      <color theme="1"/>
      <name val="Arial"/>
      <family val="2"/>
    </font>
    <font>
      <b/>
      <sz val="11"/>
      <color theme="1"/>
      <name val="Arial"/>
      <family val="2"/>
    </font>
    <font>
      <sz val="10"/>
      <color theme="1"/>
      <name val="Calibri"/>
      <family val="2"/>
      <scheme val="minor"/>
    </font>
    <font>
      <sz val="9"/>
      <name val="Calibri"/>
      <family val="2"/>
      <scheme val="minor"/>
    </font>
    <font>
      <sz val="12"/>
      <color theme="1"/>
      <name val="Arial"/>
      <family val="2"/>
    </font>
    <font>
      <sz val="10"/>
      <color theme="1"/>
      <name val="Arial"/>
      <family val="2"/>
    </font>
    <font>
      <b/>
      <sz val="10"/>
      <color theme="1"/>
      <name val="Arial"/>
      <family val="2"/>
    </font>
    <font>
      <b/>
      <sz val="9"/>
      <color rgb="FFFFFFFF"/>
      <name val="Arial Narrow"/>
      <family val="2"/>
    </font>
    <font>
      <sz val="9"/>
      <color theme="1"/>
      <name val="Calibri"/>
      <family val="2"/>
      <scheme val="minor"/>
    </font>
    <font>
      <b/>
      <sz val="10"/>
      <color theme="1"/>
      <name val="Calibri"/>
      <family val="2"/>
      <scheme val="minor"/>
    </font>
    <font>
      <sz val="10"/>
      <color rgb="FF000000"/>
      <name val="Arial"/>
      <family val="2"/>
    </font>
    <font>
      <b/>
      <sz val="10"/>
      <color rgb="FF000000"/>
      <name val="Arial"/>
      <family val="2"/>
    </font>
    <font>
      <b/>
      <sz val="9"/>
      <color rgb="FF000000"/>
      <name val="Arial Narrow"/>
      <family val="2"/>
    </font>
    <font>
      <sz val="9"/>
      <color rgb="FF000000"/>
      <name val="Arial Narrow"/>
      <family val="2"/>
    </font>
    <font>
      <sz val="14"/>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sz val="10"/>
      <name val="Calibri"/>
      <family val="2"/>
      <scheme val="minor"/>
    </font>
    <font>
      <b/>
      <sz val="10"/>
      <color rgb="FF000000"/>
      <name val="Calibri"/>
      <family val="2"/>
    </font>
    <font>
      <sz val="10"/>
      <color rgb="FF000000"/>
      <name val="Calibri"/>
      <family val="2"/>
    </font>
    <font>
      <b/>
      <sz val="10"/>
      <color theme="0"/>
      <name val="Arial"/>
      <family val="2"/>
    </font>
    <font>
      <sz val="10"/>
      <color theme="1"/>
      <name val="Calibri"/>
      <family val="2"/>
    </font>
    <font>
      <sz val="9"/>
      <color theme="1"/>
      <name val="Arial Narrow"/>
      <family val="2"/>
    </font>
    <font>
      <sz val="11"/>
      <color rgb="FF1F497D"/>
      <name val="Times New Roman"/>
      <family val="1"/>
    </font>
  </fonts>
  <fills count="27">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7073A6"/>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D9D9D9"/>
        <bgColor indexed="64"/>
      </patternFill>
    </fill>
    <fill>
      <patternFill patternType="solid">
        <fgColor rgb="FFF1F1F1"/>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929000"/>
        <bgColor indexed="64"/>
      </patternFill>
    </fill>
    <fill>
      <patternFill patternType="solid">
        <fgColor rgb="FF8DB4E2"/>
        <bgColor rgb="FF000000"/>
      </patternFill>
    </fill>
    <fill>
      <patternFill patternType="solid">
        <fgColor rgb="FFFFFF00"/>
        <bgColor rgb="FF000000"/>
      </patternFill>
    </fill>
    <fill>
      <patternFill patternType="solid">
        <fgColor rgb="FFFFFFFF"/>
        <bgColor rgb="FF000000"/>
      </patternFill>
    </fill>
    <fill>
      <patternFill patternType="solid">
        <fgColor theme="7" tint="-0.499984740745262"/>
        <bgColor indexed="64"/>
      </patternFill>
    </fill>
    <fill>
      <patternFill patternType="solid">
        <fgColor theme="4" tint="-0.499984740745262"/>
        <bgColor indexed="64"/>
      </patternFill>
    </fill>
    <fill>
      <patternFill patternType="solid">
        <fgColor theme="0" tint="-0.49998474074526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ck">
        <color theme="0"/>
      </left>
      <right style="thick">
        <color theme="0"/>
      </right>
      <top style="thick">
        <color theme="0"/>
      </top>
      <bottom style="thick">
        <color theme="0"/>
      </bottom>
      <diagonal/>
    </border>
    <border>
      <left/>
      <right/>
      <top style="thick">
        <color rgb="FFFFFFFF"/>
      </top>
      <bottom/>
      <diagonal/>
    </border>
    <border>
      <left/>
      <right style="thick">
        <color rgb="FFFFFFFF"/>
      </right>
      <top style="thick">
        <color rgb="FFFFFFFF"/>
      </top>
      <bottom/>
      <diagonal/>
    </border>
    <border>
      <left style="thick">
        <color rgb="FFFFFFFF"/>
      </left>
      <right/>
      <top style="thick">
        <color rgb="FFFFFFFF"/>
      </top>
      <bottom/>
      <diagonal/>
    </border>
    <border>
      <left/>
      <right/>
      <top/>
      <bottom style="thick">
        <color rgb="FFFFFFFF"/>
      </bottom>
      <diagonal/>
    </border>
    <border>
      <left style="thick">
        <color rgb="FFFFFFFF"/>
      </left>
      <right/>
      <top/>
      <bottom/>
      <diagonal/>
    </border>
    <border>
      <left style="thick">
        <color rgb="FFFFFFFF"/>
      </left>
      <right/>
      <top/>
      <bottom style="thick">
        <color rgb="FFFFFFFF"/>
      </bottom>
      <diagonal/>
    </border>
    <border>
      <left style="thick">
        <color rgb="FFFFFFFF"/>
      </left>
      <right/>
      <top style="thick">
        <color theme="0"/>
      </top>
      <bottom style="thick">
        <color theme="0"/>
      </bottom>
      <diagonal/>
    </border>
    <border>
      <left/>
      <right/>
      <top style="thick">
        <color theme="0"/>
      </top>
      <bottom style="thick">
        <color theme="0"/>
      </bottom>
      <diagonal/>
    </border>
    <border>
      <left/>
      <right style="thick">
        <color rgb="FFFFFFFF"/>
      </right>
      <top style="thick">
        <color theme="0"/>
      </top>
      <bottom style="thick">
        <color theme="0"/>
      </bottom>
      <diagonal/>
    </border>
    <border>
      <left/>
      <right style="thick">
        <color rgb="FFFFFFFF"/>
      </right>
      <top/>
      <bottom/>
      <diagonal/>
    </border>
    <border>
      <left/>
      <right style="thick">
        <color rgb="FFFFFFFF"/>
      </right>
      <top/>
      <bottom style="thick">
        <color rgb="FFFFFFFF"/>
      </bottom>
      <diagonal/>
    </border>
  </borders>
  <cellStyleXfs count="5">
    <xf numFmtId="0" fontId="0" fillId="0" borderId="0"/>
    <xf numFmtId="0" fontId="21" fillId="0" borderId="0" applyFill="0" applyBorder="0" applyProtection="0">
      <alignment horizontal="left"/>
    </xf>
    <xf numFmtId="165" fontId="20" fillId="0" borderId="0" applyFont="0" applyFill="0" applyBorder="0" applyAlignment="0" applyProtection="0"/>
    <xf numFmtId="0" fontId="20" fillId="0" borderId="0"/>
    <xf numFmtId="9" fontId="20" fillId="0" borderId="0" applyFont="0" applyFill="0" applyBorder="0" applyAlignment="0" applyProtection="0"/>
  </cellStyleXfs>
  <cellXfs count="291">
    <xf numFmtId="0" fontId="0" fillId="0" borderId="0" xfId="0"/>
    <xf numFmtId="0" fontId="1" fillId="0" borderId="0" xfId="0" applyFont="1" applyAlignment="1">
      <alignment vertical="center"/>
    </xf>
    <xf numFmtId="0" fontId="2" fillId="0" borderId="0" xfId="0" applyFont="1" applyAlignment="1">
      <alignment vertical="center"/>
    </xf>
    <xf numFmtId="0" fontId="22" fillId="0" borderId="0" xfId="0" applyFont="1"/>
    <xf numFmtId="0" fontId="23" fillId="0" borderId="0" xfId="0" applyFont="1" applyAlignment="1">
      <alignment vertical="center"/>
    </xf>
    <xf numFmtId="0" fontId="24" fillId="0" borderId="0" xfId="0" applyFont="1" applyAlignment="1">
      <alignment vertical="center"/>
    </xf>
    <xf numFmtId="0" fontId="5" fillId="0" borderId="0" xfId="0" applyFont="1" applyAlignment="1">
      <alignment vertical="center"/>
    </xf>
    <xf numFmtId="0" fontId="25" fillId="2" borderId="1" xfId="0" applyFont="1" applyFill="1" applyBorder="1" applyAlignment="1">
      <alignment vertical="center"/>
    </xf>
    <xf numFmtId="0" fontId="22" fillId="2" borderId="1" xfId="0" applyFont="1" applyFill="1" applyBorder="1"/>
    <xf numFmtId="0" fontId="2" fillId="2" borderId="1" xfId="0" applyFont="1" applyFill="1" applyBorder="1" applyAlignment="1">
      <alignment vertical="center"/>
    </xf>
    <xf numFmtId="0" fontId="2" fillId="3" borderId="1" xfId="0" applyFont="1" applyFill="1" applyBorder="1" applyAlignment="1">
      <alignment vertical="center" wrapText="1"/>
    </xf>
    <xf numFmtId="0" fontId="2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2"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5" fillId="0" borderId="1" xfId="0" applyFont="1" applyBorder="1" applyAlignment="1">
      <alignment vertical="center" wrapText="1"/>
    </xf>
    <xf numFmtId="0" fontId="26" fillId="0" borderId="1" xfId="0" applyFont="1" applyBorder="1" applyAlignment="1">
      <alignment wrapText="1"/>
    </xf>
    <xf numFmtId="0" fontId="25" fillId="6" borderId="1" xfId="0" applyFont="1" applyFill="1" applyBorder="1" applyAlignment="1">
      <alignment vertical="center"/>
    </xf>
    <xf numFmtId="0" fontId="22" fillId="6" borderId="1" xfId="0" applyFont="1" applyFill="1" applyBorder="1"/>
    <xf numFmtId="0" fontId="22" fillId="6" borderId="1" xfId="0" applyFont="1" applyFill="1" applyBorder="1" applyAlignment="1">
      <alignment vertical="center"/>
    </xf>
    <xf numFmtId="0" fontId="27" fillId="0" borderId="0" xfId="0" applyFont="1" applyAlignment="1">
      <alignment vertical="center"/>
    </xf>
    <xf numFmtId="0" fontId="27" fillId="0" borderId="1" xfId="0" applyFont="1" applyBorder="1" applyAlignment="1">
      <alignment vertical="center" wrapText="1"/>
    </xf>
    <xf numFmtId="0" fontId="28" fillId="0" borderId="1" xfId="0" applyFont="1" applyFill="1" applyBorder="1" applyAlignment="1">
      <alignment horizontal="left" vertical="center" wrapText="1"/>
    </xf>
    <xf numFmtId="16" fontId="28" fillId="0" borderId="1" xfId="0" applyNumberFormat="1" applyFont="1" applyFill="1" applyBorder="1" applyAlignment="1">
      <alignment horizontal="center" vertical="center" wrapText="1"/>
    </xf>
    <xf numFmtId="0" fontId="27" fillId="0" borderId="0" xfId="0" applyFont="1" applyAlignment="1">
      <alignment horizontal="center" vertical="center"/>
    </xf>
    <xf numFmtId="0" fontId="29" fillId="0" borderId="0" xfId="0" applyFont="1" applyAlignment="1">
      <alignment horizontal="justify" vertical="center"/>
    </xf>
    <xf numFmtId="0" fontId="30" fillId="7" borderId="2" xfId="0" applyFont="1" applyFill="1" applyBorder="1" applyAlignment="1">
      <alignment horizontal="justify" vertical="center" wrapText="1"/>
    </xf>
    <xf numFmtId="0" fontId="30" fillId="7" borderId="3" xfId="0" applyFont="1" applyFill="1" applyBorder="1" applyAlignment="1">
      <alignment horizontal="justify" vertical="center" wrapText="1"/>
    </xf>
    <xf numFmtId="0" fontId="31" fillId="7" borderId="3" xfId="0" applyFont="1" applyFill="1" applyBorder="1" applyAlignment="1">
      <alignment horizontal="center" vertical="center" wrapText="1"/>
    </xf>
    <xf numFmtId="0" fontId="32" fillId="8" borderId="22" xfId="0" applyFont="1" applyFill="1" applyBorder="1" applyAlignment="1">
      <alignment horizontal="center" vertical="center" wrapText="1"/>
    </xf>
    <xf numFmtId="0" fontId="33" fillId="0" borderId="0" xfId="0" applyFont="1" applyAlignment="1">
      <alignment vertical="center"/>
    </xf>
    <xf numFmtId="0" fontId="33" fillId="9" borderId="0" xfId="0" applyFont="1" applyFill="1" applyAlignment="1">
      <alignment vertical="center"/>
    </xf>
    <xf numFmtId="0" fontId="30" fillId="0" borderId="2" xfId="0" applyFont="1" applyBorder="1" applyAlignment="1">
      <alignment horizontal="justify" vertical="center" wrapText="1"/>
    </xf>
    <xf numFmtId="0" fontId="30" fillId="0" borderId="3" xfId="0" applyFont="1" applyBorder="1" applyAlignment="1">
      <alignment horizontal="justify" vertical="center" wrapText="1"/>
    </xf>
    <xf numFmtId="9" fontId="30" fillId="0" borderId="3" xfId="0" applyNumberFormat="1" applyFont="1" applyBorder="1" applyAlignment="1">
      <alignment horizontal="justify" vertical="center" wrapText="1"/>
    </xf>
    <xf numFmtId="0" fontId="30" fillId="0" borderId="0" xfId="0" applyFont="1" applyBorder="1" applyAlignment="1">
      <alignment horizontal="justify" vertical="center" wrapText="1"/>
    </xf>
    <xf numFmtId="164" fontId="30" fillId="0" borderId="0" xfId="0" applyNumberFormat="1" applyFont="1" applyBorder="1" applyAlignment="1">
      <alignment horizontal="justify" vertical="center" wrapText="1"/>
    </xf>
    <xf numFmtId="0" fontId="34" fillId="10" borderId="1" xfId="0" applyFont="1" applyFill="1" applyBorder="1" applyAlignment="1">
      <alignment horizontal="center" vertical="center" wrapText="1"/>
    </xf>
    <xf numFmtId="0" fontId="30" fillId="7" borderId="0" xfId="0" applyFont="1" applyFill="1" applyBorder="1" applyAlignment="1">
      <alignment horizontal="justify" vertical="center" wrapText="1"/>
    </xf>
    <xf numFmtId="165" fontId="30" fillId="7" borderId="0" xfId="2" applyFont="1" applyFill="1" applyBorder="1" applyAlignment="1">
      <alignment horizontal="justify" vertical="center" wrapText="1"/>
    </xf>
    <xf numFmtId="0" fontId="31" fillId="0" borderId="4" xfId="0" applyFont="1" applyBorder="1" applyAlignment="1">
      <alignment horizontal="center" vertical="center" wrapText="1"/>
    </xf>
    <xf numFmtId="0" fontId="35" fillId="11" borderId="5" xfId="0" applyFont="1" applyFill="1" applyBorder="1" applyAlignment="1">
      <alignment horizontal="center" vertical="center" wrapText="1"/>
    </xf>
    <xf numFmtId="0" fontId="35" fillId="11" borderId="3" xfId="0" applyFont="1" applyFill="1" applyBorder="1" applyAlignment="1">
      <alignment horizontal="center" vertical="center" wrapText="1"/>
    </xf>
    <xf numFmtId="46" fontId="35" fillId="11" borderId="3" xfId="0" applyNumberFormat="1" applyFont="1" applyFill="1" applyBorder="1" applyAlignment="1">
      <alignment horizontal="center" vertical="center" wrapText="1"/>
    </xf>
    <xf numFmtId="46" fontId="35" fillId="0" borderId="3" xfId="0" applyNumberFormat="1" applyFont="1" applyBorder="1" applyAlignment="1">
      <alignment horizontal="center" vertical="center" wrapText="1"/>
    </xf>
    <xf numFmtId="0" fontId="35" fillId="0" borderId="3" xfId="0" applyFont="1" applyBorder="1" applyAlignment="1">
      <alignment horizontal="center" vertical="center" wrapText="1"/>
    </xf>
    <xf numFmtId="0" fontId="35" fillId="12" borderId="3" xfId="0" applyFont="1" applyFill="1" applyBorder="1" applyAlignment="1">
      <alignment horizontal="center" vertical="center" wrapText="1"/>
    </xf>
    <xf numFmtId="46" fontId="35" fillId="12" borderId="3" xfId="0" applyNumberFormat="1" applyFont="1" applyFill="1" applyBorder="1" applyAlignment="1">
      <alignment horizontal="center" vertical="center" wrapText="1"/>
    </xf>
    <xf numFmtId="0" fontId="35" fillId="0" borderId="5" xfId="0" applyFont="1" applyBorder="1" applyAlignment="1">
      <alignment horizontal="center" vertical="center" wrapText="1"/>
    </xf>
    <xf numFmtId="47" fontId="35" fillId="12" borderId="3" xfId="0" applyNumberFormat="1" applyFont="1" applyFill="1" applyBorder="1" applyAlignment="1">
      <alignment horizontal="center" vertical="center" wrapText="1"/>
    </xf>
    <xf numFmtId="47" fontId="35" fillId="11" borderId="3" xfId="0" applyNumberFormat="1" applyFont="1" applyFill="1" applyBorder="1" applyAlignment="1">
      <alignment horizontal="center" vertical="center" wrapText="1"/>
    </xf>
    <xf numFmtId="0" fontId="36" fillId="11" borderId="5" xfId="0" applyFont="1" applyFill="1" applyBorder="1" applyAlignment="1">
      <alignment horizontal="center" vertical="center" wrapText="1"/>
    </xf>
    <xf numFmtId="0" fontId="36" fillId="11" borderId="3" xfId="0"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3" xfId="0" applyFont="1" applyBorder="1" applyAlignment="1">
      <alignment horizontal="center" vertical="center" wrapText="1"/>
    </xf>
    <xf numFmtId="3" fontId="35" fillId="11" borderId="3" xfId="0" applyNumberFormat="1" applyFont="1" applyFill="1" applyBorder="1" applyAlignment="1">
      <alignment horizontal="center" vertical="center" wrapText="1"/>
    </xf>
    <xf numFmtId="0" fontId="31" fillId="0" borderId="6" xfId="0" applyFont="1" applyBorder="1" applyAlignment="1">
      <alignment horizontal="center" vertical="center" wrapText="1"/>
    </xf>
    <xf numFmtId="0" fontId="0" fillId="0" borderId="0" xfId="0" applyAlignment="1">
      <alignment wrapText="1"/>
    </xf>
    <xf numFmtId="0" fontId="33" fillId="0" borderId="0" xfId="0" applyFont="1" applyFill="1" applyAlignment="1">
      <alignment vertical="center"/>
    </xf>
    <xf numFmtId="0" fontId="0" fillId="0" borderId="0" xfId="0" applyAlignment="1">
      <alignment vertical="center"/>
    </xf>
    <xf numFmtId="0" fontId="37" fillId="12" borderId="23" xfId="0" applyFont="1" applyFill="1" applyBorder="1" applyAlignment="1">
      <alignment vertical="center" wrapText="1"/>
    </xf>
    <xf numFmtId="0" fontId="37" fillId="12" borderId="24" xfId="0" applyFont="1" applyFill="1" applyBorder="1" applyAlignment="1">
      <alignment vertical="center" wrapText="1"/>
    </xf>
    <xf numFmtId="0" fontId="38" fillId="0" borderId="25" xfId="0" applyFont="1" applyBorder="1" applyAlignment="1">
      <alignment vertical="center" wrapText="1"/>
    </xf>
    <xf numFmtId="0" fontId="38" fillId="13" borderId="1" xfId="0" applyFont="1" applyFill="1" applyBorder="1" applyAlignment="1">
      <alignment vertical="center" wrapText="1"/>
    </xf>
    <xf numFmtId="9" fontId="38" fillId="13" borderId="1" xfId="4" applyFont="1" applyFill="1" applyBorder="1" applyAlignment="1">
      <alignment vertical="center" wrapText="1"/>
    </xf>
    <xf numFmtId="3" fontId="38" fillId="13" borderId="1" xfId="0" applyNumberFormat="1" applyFont="1" applyFill="1" applyBorder="1" applyAlignment="1">
      <alignment horizontal="center" vertical="center" wrapText="1"/>
    </xf>
    <xf numFmtId="9" fontId="38" fillId="13" borderId="1" xfId="4" applyFont="1" applyFill="1" applyBorder="1" applyAlignment="1">
      <alignment horizontal="center" vertical="center" wrapText="1"/>
    </xf>
    <xf numFmtId="0" fontId="32" fillId="8" borderId="0" xfId="0" applyFont="1" applyFill="1" applyBorder="1" applyAlignment="1">
      <alignment horizontal="center" vertical="center" wrapText="1"/>
    </xf>
    <xf numFmtId="0" fontId="39" fillId="0" borderId="0" xfId="0" applyFont="1" applyAlignment="1">
      <alignment vertical="center"/>
    </xf>
    <xf numFmtId="0" fontId="40" fillId="14" borderId="1" xfId="0" applyFont="1" applyFill="1" applyBorder="1" applyAlignment="1">
      <alignment horizontal="center" vertical="center"/>
    </xf>
    <xf numFmtId="0" fontId="40" fillId="14" borderId="1" xfId="0" applyFont="1" applyFill="1" applyBorder="1" applyAlignment="1">
      <alignment horizontal="center" vertical="center" wrapText="1"/>
    </xf>
    <xf numFmtId="9" fontId="40" fillId="14" borderId="1" xfId="4" applyFont="1" applyFill="1" applyBorder="1" applyAlignment="1">
      <alignment horizontal="center" vertical="center"/>
    </xf>
    <xf numFmtId="0" fontId="40" fillId="15" borderId="1" xfId="0" applyFont="1" applyFill="1" applyBorder="1" applyAlignment="1">
      <alignment horizontal="center" vertical="center"/>
    </xf>
    <xf numFmtId="0" fontId="40" fillId="0" borderId="1" xfId="0" applyFont="1" applyFill="1" applyBorder="1" applyAlignment="1">
      <alignment vertical="center" wrapText="1"/>
    </xf>
    <xf numFmtId="0" fontId="40" fillId="15" borderId="1" xfId="0" applyFont="1" applyFill="1" applyBorder="1" applyAlignment="1">
      <alignment vertical="center" wrapText="1"/>
    </xf>
    <xf numFmtId="0" fontId="39" fillId="0" borderId="1" xfId="0" applyFont="1" applyFill="1" applyBorder="1" applyAlignment="1">
      <alignment vertical="center" wrapText="1"/>
    </xf>
    <xf numFmtId="0" fontId="39" fillId="0" borderId="1" xfId="0" applyFont="1" applyFill="1" applyBorder="1" applyAlignment="1">
      <alignment vertical="center"/>
    </xf>
    <xf numFmtId="1" fontId="41" fillId="15" borderId="1" xfId="0" applyNumberFormat="1" applyFont="1" applyFill="1" applyBorder="1" applyAlignment="1">
      <alignment horizontal="center" vertical="center" wrapText="1"/>
    </xf>
    <xf numFmtId="166" fontId="39" fillId="0" borderId="1" xfId="0" applyNumberFormat="1" applyFont="1" applyFill="1" applyBorder="1" applyAlignment="1">
      <alignment horizontal="center" vertical="center" wrapText="1"/>
    </xf>
    <xf numFmtId="17" fontId="40" fillId="0" borderId="1" xfId="0" applyNumberFormat="1" applyFont="1" applyFill="1" applyBorder="1" applyAlignment="1">
      <alignment vertical="center"/>
    </xf>
    <xf numFmtId="0" fontId="40" fillId="0" borderId="1" xfId="0" applyFont="1" applyFill="1" applyBorder="1" applyAlignment="1">
      <alignment vertical="center"/>
    </xf>
    <xf numFmtId="0" fontId="40" fillId="16" borderId="1" xfId="0" applyFont="1" applyFill="1" applyBorder="1" applyAlignment="1">
      <alignment vertical="center"/>
    </xf>
    <xf numFmtId="0" fontId="39" fillId="16" borderId="1" xfId="0" applyFont="1" applyFill="1" applyBorder="1" applyAlignment="1">
      <alignment vertical="center"/>
    </xf>
    <xf numFmtId="9" fontId="39" fillId="17" borderId="1" xfId="4" applyFont="1" applyFill="1" applyBorder="1" applyAlignment="1">
      <alignment vertical="center"/>
    </xf>
    <xf numFmtId="9" fontId="39" fillId="15" borderId="1" xfId="4" applyFont="1" applyFill="1" applyBorder="1" applyAlignment="1">
      <alignment vertical="center"/>
    </xf>
    <xf numFmtId="9" fontId="40" fillId="17" borderId="1" xfId="4" applyFont="1" applyFill="1" applyBorder="1" applyAlignment="1">
      <alignment vertical="center"/>
    </xf>
    <xf numFmtId="0" fontId="40" fillId="18" borderId="6" xfId="0" applyFont="1" applyFill="1" applyBorder="1" applyAlignment="1">
      <alignment vertical="center"/>
    </xf>
    <xf numFmtId="0" fontId="39" fillId="0" borderId="0" xfId="0" applyFont="1" applyAlignment="1">
      <alignment vertical="center" wrapText="1"/>
    </xf>
    <xf numFmtId="166" fontId="39" fillId="0" borderId="0" xfId="0" applyNumberFormat="1" applyFont="1" applyAlignment="1">
      <alignment horizontal="center" vertical="center" wrapText="1"/>
    </xf>
    <xf numFmtId="9" fontId="39" fillId="19" borderId="0" xfId="4" applyFont="1" applyFill="1" applyAlignment="1">
      <alignment vertical="center"/>
    </xf>
    <xf numFmtId="0" fontId="39" fillId="15" borderId="0" xfId="0" applyFont="1" applyFill="1" applyAlignment="1">
      <alignment vertical="center"/>
    </xf>
    <xf numFmtId="9" fontId="39" fillId="0" borderId="0" xfId="4" applyFont="1" applyAlignment="1">
      <alignment vertical="center"/>
    </xf>
    <xf numFmtId="0" fontId="41" fillId="0" borderId="0" xfId="0" applyFont="1" applyAlignment="1">
      <alignment vertical="center"/>
    </xf>
    <xf numFmtId="0" fontId="42" fillId="19" borderId="7" xfId="0" applyFont="1" applyFill="1" applyBorder="1" applyAlignment="1">
      <alignment vertical="center"/>
    </xf>
    <xf numFmtId="166" fontId="42" fillId="19" borderId="0" xfId="0" applyNumberFormat="1" applyFont="1" applyFill="1" applyAlignment="1">
      <alignment vertical="center"/>
    </xf>
    <xf numFmtId="0" fontId="42" fillId="19" borderId="0" xfId="0" applyFont="1" applyFill="1" applyAlignment="1">
      <alignment vertical="center"/>
    </xf>
    <xf numFmtId="0" fontId="42" fillId="19" borderId="0" xfId="0" applyFont="1" applyFill="1" applyBorder="1" applyAlignment="1">
      <alignment vertical="center"/>
    </xf>
    <xf numFmtId="9" fontId="42" fillId="19" borderId="0" xfId="4" applyFont="1" applyFill="1" applyAlignment="1">
      <alignment vertical="center"/>
    </xf>
    <xf numFmtId="9" fontId="41" fillId="19" borderId="0" xfId="4" applyFont="1" applyFill="1" applyAlignment="1">
      <alignment vertical="center"/>
    </xf>
    <xf numFmtId="0" fontId="41" fillId="0" borderId="1" xfId="0" applyFont="1" applyBorder="1" applyAlignment="1">
      <alignment vertical="center"/>
    </xf>
    <xf numFmtId="166" fontId="41" fillId="15" borderId="1" xfId="0" applyNumberFormat="1" applyFont="1" applyFill="1" applyBorder="1" applyAlignment="1">
      <alignment horizontal="center" vertical="center" wrapText="1"/>
    </xf>
    <xf numFmtId="0" fontId="41" fillId="15" borderId="1" xfId="0" applyFont="1" applyFill="1" applyBorder="1" applyAlignment="1">
      <alignment vertical="center"/>
    </xf>
    <xf numFmtId="0" fontId="41" fillId="20" borderId="1" xfId="0" applyFont="1" applyFill="1" applyBorder="1" applyAlignment="1">
      <alignment vertical="center"/>
    </xf>
    <xf numFmtId="9" fontId="41" fillId="17" borderId="1" xfId="4" applyFont="1" applyFill="1" applyBorder="1" applyAlignment="1">
      <alignment vertical="center"/>
    </xf>
    <xf numFmtId="0" fontId="41" fillId="15" borderId="1" xfId="0" applyFont="1" applyFill="1" applyBorder="1" applyAlignment="1">
      <alignment vertical="center" wrapText="1"/>
    </xf>
    <xf numFmtId="166" fontId="41" fillId="0" borderId="8" xfId="0" applyNumberFormat="1" applyFont="1" applyBorder="1" applyAlignment="1">
      <alignment vertical="center"/>
    </xf>
    <xf numFmtId="0" fontId="41" fillId="0" borderId="8" xfId="0" applyFont="1" applyBorder="1" applyAlignment="1">
      <alignment vertical="center"/>
    </xf>
    <xf numFmtId="9" fontId="41" fillId="0" borderId="8" xfId="4" applyFont="1" applyBorder="1" applyAlignment="1">
      <alignment vertical="center"/>
    </xf>
    <xf numFmtId="0" fontId="41" fillId="6" borderId="1" xfId="0" applyFont="1" applyFill="1" applyBorder="1" applyAlignment="1">
      <alignment vertical="center"/>
    </xf>
    <xf numFmtId="0" fontId="41" fillId="0" borderId="1" xfId="0" applyFont="1" applyBorder="1" applyAlignment="1">
      <alignment vertical="center" wrapText="1"/>
    </xf>
    <xf numFmtId="0" fontId="41" fillId="0" borderId="1" xfId="0" applyFont="1" applyBorder="1" applyAlignment="1">
      <alignment horizontal="left" vertical="center" indent="2"/>
    </xf>
    <xf numFmtId="166" fontId="43" fillId="0" borderId="8" xfId="0" applyNumberFormat="1" applyFont="1" applyBorder="1" applyAlignment="1">
      <alignment vertical="center"/>
    </xf>
    <xf numFmtId="0" fontId="43" fillId="0" borderId="8" xfId="0" applyFont="1" applyBorder="1" applyAlignment="1">
      <alignment vertical="center"/>
    </xf>
    <xf numFmtId="9" fontId="43" fillId="0" borderId="8" xfId="4" applyFont="1" applyBorder="1" applyAlignment="1">
      <alignment vertical="center"/>
    </xf>
    <xf numFmtId="166" fontId="41" fillId="0" borderId="1" xfId="0" applyNumberFormat="1" applyFont="1" applyBorder="1" applyAlignment="1">
      <alignment horizontal="center" vertical="center" wrapText="1"/>
    </xf>
    <xf numFmtId="0" fontId="41" fillId="15" borderId="0" xfId="0" applyFont="1" applyFill="1" applyAlignment="1">
      <alignment vertical="center"/>
    </xf>
    <xf numFmtId="0" fontId="41" fillId="0" borderId="0" xfId="0" applyFont="1" applyAlignment="1">
      <alignment vertical="center" wrapText="1"/>
    </xf>
    <xf numFmtId="166" fontId="41" fillId="0" borderId="0" xfId="0" applyNumberFormat="1" applyFont="1" applyAlignment="1">
      <alignment horizontal="center" vertical="center" wrapText="1"/>
    </xf>
    <xf numFmtId="9" fontId="41" fillId="0" borderId="0" xfId="4" applyFont="1" applyAlignment="1">
      <alignment vertical="center"/>
    </xf>
    <xf numFmtId="0" fontId="42" fillId="0" borderId="0" xfId="0" applyFont="1" applyAlignment="1">
      <alignment vertical="center"/>
    </xf>
    <xf numFmtId="0" fontId="34" fillId="10" borderId="7" xfId="0" applyFont="1" applyFill="1" applyBorder="1" applyAlignment="1">
      <alignment horizontal="center" vertical="center" wrapText="1"/>
    </xf>
    <xf numFmtId="0" fontId="34" fillId="10" borderId="9" xfId="0" applyFont="1" applyFill="1" applyBorder="1" applyAlignment="1">
      <alignment horizontal="center" vertical="center" wrapText="1"/>
    </xf>
    <xf numFmtId="0" fontId="44" fillId="4" borderId="1" xfId="3" applyFont="1" applyFill="1" applyBorder="1" applyAlignment="1">
      <alignment horizontal="center" vertical="center" wrapText="1"/>
    </xf>
    <xf numFmtId="0" fontId="4" fillId="0" borderId="1" xfId="1" applyFont="1" applyFill="1" applyBorder="1" applyAlignment="1" applyProtection="1">
      <alignment horizontal="center" vertical="center" wrapText="1"/>
      <protection locked="0"/>
    </xf>
    <xf numFmtId="16" fontId="44"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44" fillId="0" borderId="1" xfId="3"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wrapText="1"/>
    </xf>
    <xf numFmtId="49" fontId="27" fillId="0" borderId="1" xfId="0" applyNumberFormat="1" applyFont="1" applyBorder="1" applyAlignment="1">
      <alignment horizontal="center" vertical="center" wrapText="1"/>
    </xf>
    <xf numFmtId="0" fontId="27" fillId="0" borderId="7" xfId="0" applyFont="1" applyBorder="1" applyAlignment="1">
      <alignment vertical="center" wrapText="1"/>
    </xf>
    <xf numFmtId="0" fontId="4" fillId="0" borderId="10" xfId="1" applyFont="1" applyFill="1" applyBorder="1" applyAlignment="1" applyProtection="1">
      <alignment horizontal="center" vertical="center" wrapText="1"/>
      <protection locked="0"/>
    </xf>
    <xf numFmtId="0" fontId="4" fillId="0" borderId="11" xfId="1" applyFont="1" applyFill="1" applyBorder="1" applyAlignment="1" applyProtection="1">
      <alignment horizontal="center" vertical="center" wrapText="1"/>
      <protection locked="0"/>
    </xf>
    <xf numFmtId="0" fontId="45" fillId="21" borderId="1" xfId="0" applyFont="1" applyFill="1" applyBorder="1" applyAlignment="1">
      <alignment horizontal="center" vertical="center" wrapText="1"/>
    </xf>
    <xf numFmtId="49" fontId="46" fillId="0" borderId="1" xfId="0" applyNumberFormat="1" applyFont="1" applyFill="1" applyBorder="1" applyAlignment="1">
      <alignment horizontal="center" vertical="center" wrapText="1"/>
    </xf>
    <xf numFmtId="0" fontId="46" fillId="0" borderId="0" xfId="0" applyFont="1" applyFill="1" applyBorder="1" applyAlignment="1">
      <alignment horizontal="center" vertical="center"/>
    </xf>
    <xf numFmtId="0" fontId="46" fillId="0" borderId="1" xfId="0" applyFont="1" applyFill="1" applyBorder="1" applyAlignment="1">
      <alignment horizontal="center" vertical="center" wrapText="1"/>
    </xf>
    <xf numFmtId="0" fontId="46" fillId="0" borderId="1" xfId="0" applyFont="1" applyFill="1" applyBorder="1" applyAlignment="1">
      <alignment horizontal="center" vertical="center"/>
    </xf>
    <xf numFmtId="14" fontId="4" fillId="22" borderId="1" xfId="1" applyNumberFormat="1" applyFont="1" applyFill="1" applyBorder="1" applyAlignment="1" applyProtection="1">
      <alignment horizontal="center" vertical="center"/>
      <protection locked="0"/>
    </xf>
    <xf numFmtId="0" fontId="46" fillId="0" borderId="11" xfId="0" applyNumberFormat="1" applyFont="1" applyFill="1" applyBorder="1" applyAlignment="1">
      <alignment horizontal="center" vertical="center"/>
    </xf>
    <xf numFmtId="14" fontId="46" fillId="22" borderId="1" xfId="0" applyNumberFormat="1" applyFont="1" applyFill="1" applyBorder="1" applyAlignment="1">
      <alignment horizontal="center" vertical="center"/>
    </xf>
    <xf numFmtId="14" fontId="46" fillId="0" borderId="1" xfId="0" applyNumberFormat="1" applyFont="1" applyFill="1" applyBorder="1" applyAlignment="1">
      <alignment horizontal="center" vertical="center"/>
    </xf>
    <xf numFmtId="16" fontId="4" fillId="0" borderId="1" xfId="0" applyNumberFormat="1" applyFont="1" applyFill="1" applyBorder="1" applyAlignment="1">
      <alignment horizontal="center" vertical="center" wrapText="1"/>
    </xf>
    <xf numFmtId="0" fontId="46" fillId="23" borderId="1" xfId="0" applyFont="1" applyFill="1" applyBorder="1" applyAlignment="1">
      <alignment horizontal="center" vertical="center" wrapText="1"/>
    </xf>
    <xf numFmtId="16" fontId="9"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8" fillId="13" borderId="1" xfId="4" applyNumberFormat="1" applyFont="1" applyFill="1" applyBorder="1" applyAlignment="1">
      <alignment horizontal="center" vertical="center" wrapText="1"/>
    </xf>
    <xf numFmtId="9" fontId="38" fillId="13" borderId="1" xfId="0" applyNumberFormat="1" applyFont="1" applyFill="1" applyBorder="1" applyAlignment="1">
      <alignment horizontal="center" vertical="center" wrapText="1"/>
    </xf>
    <xf numFmtId="0" fontId="38" fillId="13" borderId="1" xfId="4" applyNumberFormat="1" applyFont="1" applyFill="1" applyBorder="1" applyAlignment="1">
      <alignment horizontal="left" vertical="center" wrapText="1"/>
    </xf>
    <xf numFmtId="0" fontId="47" fillId="24" borderId="3" xfId="0" applyFont="1" applyFill="1" applyBorder="1" applyAlignment="1">
      <alignment horizontal="justify" vertical="center" wrapText="1"/>
    </xf>
    <xf numFmtId="0" fontId="0" fillId="0" borderId="0" xfId="0"/>
    <xf numFmtId="0" fontId="30" fillId="0" borderId="2" xfId="0" applyFont="1" applyBorder="1" applyAlignment="1">
      <alignment horizontal="justify" vertical="center" wrapText="1"/>
    </xf>
    <xf numFmtId="0" fontId="30" fillId="0" borderId="3" xfId="0" applyFont="1" applyBorder="1" applyAlignment="1">
      <alignment horizontal="justify" vertical="center" wrapText="1"/>
    </xf>
    <xf numFmtId="0" fontId="0" fillId="3" borderId="1" xfId="0" applyFill="1" applyBorder="1" applyAlignment="1">
      <alignment horizontal="center" wrapText="1"/>
    </xf>
    <xf numFmtId="0" fontId="47" fillId="25" borderId="3" xfId="0" applyFont="1" applyFill="1" applyBorder="1" applyAlignment="1">
      <alignment horizontal="justify" vertical="center" wrapText="1"/>
    </xf>
    <xf numFmtId="0" fontId="0" fillId="13" borderId="1" xfId="0" applyFill="1" applyBorder="1" applyAlignment="1">
      <alignment vertical="center" wrapText="1"/>
    </xf>
    <xf numFmtId="9" fontId="38" fillId="13" borderId="1" xfId="0" applyNumberFormat="1" applyFont="1" applyFill="1" applyBorder="1" applyAlignment="1">
      <alignment vertical="center" wrapText="1"/>
    </xf>
    <xf numFmtId="0" fontId="30" fillId="4" borderId="3" xfId="0" applyFont="1" applyFill="1" applyBorder="1" applyAlignment="1">
      <alignment horizontal="justify" vertical="center" wrapText="1"/>
    </xf>
    <xf numFmtId="0" fontId="30" fillId="4" borderId="5" xfId="0" applyFont="1" applyFill="1" applyBorder="1" applyAlignment="1">
      <alignment horizontal="justify" vertical="center" wrapText="1"/>
    </xf>
    <xf numFmtId="0" fontId="48"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3" fontId="49" fillId="13" borderId="1" xfId="0" applyNumberFormat="1" applyFont="1" applyFill="1" applyBorder="1" applyAlignment="1">
      <alignment horizontal="center" vertical="center" wrapText="1"/>
    </xf>
    <xf numFmtId="9" fontId="49" fillId="13" borderId="1" xfId="4" applyFont="1" applyFill="1" applyBorder="1" applyAlignment="1">
      <alignment horizontal="center" vertical="center" wrapText="1"/>
    </xf>
    <xf numFmtId="0" fontId="49" fillId="13" borderId="1" xfId="0" applyFont="1" applyFill="1" applyBorder="1" applyAlignment="1">
      <alignment horizontal="left" vertical="center" wrapText="1"/>
    </xf>
    <xf numFmtId="165" fontId="38" fillId="13" borderId="1" xfId="2" applyFont="1" applyFill="1" applyBorder="1" applyAlignment="1">
      <alignment horizontal="center" vertical="center" wrapText="1"/>
    </xf>
    <xf numFmtId="10" fontId="38" fillId="13" borderId="1" xfId="4" applyNumberFormat="1" applyFont="1" applyFill="1" applyBorder="1" applyAlignment="1">
      <alignment horizontal="center" vertical="center" wrapText="1"/>
    </xf>
    <xf numFmtId="0" fontId="32" fillId="8" borderId="1" xfId="0" applyFont="1" applyFill="1" applyBorder="1" applyAlignment="1">
      <alignment horizontal="center" vertical="center" wrapText="1"/>
    </xf>
    <xf numFmtId="0" fontId="38" fillId="13" borderId="1" xfId="0" applyFont="1" applyFill="1" applyBorder="1" applyAlignment="1">
      <alignment horizontal="center" vertical="center" wrapText="1"/>
    </xf>
    <xf numFmtId="0" fontId="32" fillId="8" borderId="26" xfId="0" applyFont="1" applyFill="1" applyBorder="1" applyAlignment="1">
      <alignment horizontal="center" vertical="center" wrapText="1"/>
    </xf>
    <xf numFmtId="0" fontId="38" fillId="13" borderId="1" xfId="0" applyFont="1" applyFill="1" applyBorder="1" applyAlignment="1">
      <alignment horizontal="center" vertical="center" wrapText="1"/>
    </xf>
    <xf numFmtId="0" fontId="38" fillId="26" borderId="1" xfId="0" applyFont="1" applyFill="1" applyBorder="1" applyAlignment="1">
      <alignment vertical="center" wrapText="1"/>
    </xf>
    <xf numFmtId="9" fontId="38" fillId="13" borderId="1" xfId="4" applyFont="1" applyFill="1" applyBorder="1" applyAlignment="1">
      <alignment horizontal="left" vertical="center" wrapText="1"/>
    </xf>
    <xf numFmtId="0" fontId="38" fillId="3" borderId="1" xfId="0" applyFont="1" applyFill="1" applyBorder="1" applyAlignment="1">
      <alignment horizontal="center" vertical="center" wrapText="1"/>
    </xf>
    <xf numFmtId="0" fontId="38" fillId="13" borderId="12" xfId="0" applyFont="1" applyFill="1" applyBorder="1" applyAlignment="1">
      <alignment vertical="center" wrapText="1"/>
    </xf>
    <xf numFmtId="4" fontId="38" fillId="13" borderId="1" xfId="0" applyNumberFormat="1" applyFont="1" applyFill="1" applyBorder="1" applyAlignment="1">
      <alignment vertical="center" wrapText="1"/>
    </xf>
    <xf numFmtId="0" fontId="38" fillId="4" borderId="1" xfId="0" applyFont="1" applyFill="1" applyBorder="1" applyAlignment="1">
      <alignment vertical="center" wrapText="1"/>
    </xf>
    <xf numFmtId="0" fontId="38" fillId="5" borderId="1" xfId="0" applyFont="1" applyFill="1" applyBorder="1" applyAlignment="1">
      <alignment horizontal="center" vertical="center" wrapText="1"/>
    </xf>
    <xf numFmtId="0" fontId="49" fillId="13" borderId="1" xfId="0" applyFont="1" applyFill="1" applyBorder="1" applyAlignment="1">
      <alignment vertical="center" wrapText="1"/>
    </xf>
    <xf numFmtId="0" fontId="0" fillId="26" borderId="1" xfId="0" applyFill="1" applyBorder="1" applyAlignment="1">
      <alignment vertical="center"/>
    </xf>
    <xf numFmtId="0" fontId="0" fillId="13" borderId="1" xfId="0" applyFill="1" applyBorder="1" applyAlignment="1">
      <alignment vertical="center"/>
    </xf>
    <xf numFmtId="0" fontId="22" fillId="3" borderId="7" xfId="0" applyFont="1" applyFill="1" applyBorder="1" applyAlignment="1">
      <alignment horizontal="center" vertical="center" wrapText="1"/>
    </xf>
    <xf numFmtId="3" fontId="38" fillId="13" borderId="1" xfId="0" applyNumberFormat="1" applyFont="1" applyFill="1" applyBorder="1" applyAlignment="1">
      <alignment vertical="center" wrapText="1"/>
    </xf>
    <xf numFmtId="1" fontId="38" fillId="13" borderId="1" xfId="0" applyNumberFormat="1" applyFont="1" applyFill="1" applyBorder="1" applyAlignment="1">
      <alignment vertical="center" wrapText="1"/>
    </xf>
    <xf numFmtId="3" fontId="38" fillId="13" borderId="12" xfId="0" applyNumberFormat="1" applyFont="1" applyFill="1" applyBorder="1" applyAlignment="1">
      <alignment vertical="center" wrapText="1"/>
    </xf>
    <xf numFmtId="9" fontId="20" fillId="13" borderId="7" xfId="4" applyFont="1" applyFill="1" applyBorder="1" applyAlignment="1">
      <alignment vertical="center"/>
    </xf>
    <xf numFmtId="9" fontId="20" fillId="13" borderId="1" xfId="4" applyFont="1" applyFill="1" applyBorder="1" applyAlignment="1">
      <alignment vertical="center"/>
    </xf>
    <xf numFmtId="3" fontId="38" fillId="13" borderId="13" xfId="0" applyNumberFormat="1" applyFont="1" applyFill="1" applyBorder="1" applyAlignment="1">
      <alignment vertical="center" wrapText="1"/>
    </xf>
    <xf numFmtId="9" fontId="38" fillId="13" borderId="12" xfId="4" applyFont="1" applyFill="1" applyBorder="1" applyAlignment="1">
      <alignment vertical="center" wrapText="1"/>
    </xf>
    <xf numFmtId="3" fontId="0" fillId="13" borderId="1" xfId="0" applyNumberFormat="1" applyFill="1" applyBorder="1" applyAlignment="1">
      <alignment vertical="center"/>
    </xf>
    <xf numFmtId="9" fontId="38" fillId="13" borderId="11" xfId="0" applyNumberFormat="1" applyFont="1" applyFill="1" applyBorder="1" applyAlignment="1">
      <alignment horizontal="center" vertical="center" wrapText="1"/>
    </xf>
    <xf numFmtId="0" fontId="49" fillId="13" borderId="1" xfId="0" applyFont="1" applyFill="1" applyBorder="1" applyAlignment="1">
      <alignment horizontal="justify" vertical="top" wrapText="1"/>
    </xf>
    <xf numFmtId="9" fontId="0" fillId="13" borderId="1" xfId="0" applyNumberFormat="1" applyFill="1" applyBorder="1" applyAlignment="1">
      <alignment vertical="center"/>
    </xf>
    <xf numFmtId="0" fontId="0" fillId="26" borderId="1" xfId="0" applyFill="1" applyBorder="1" applyAlignment="1">
      <alignment vertical="center" wrapText="1"/>
    </xf>
    <xf numFmtId="0" fontId="49" fillId="26" borderId="1" xfId="0" applyFont="1" applyFill="1" applyBorder="1" applyAlignment="1">
      <alignment horizontal="justify" vertical="top" wrapText="1"/>
    </xf>
    <xf numFmtId="0" fontId="50" fillId="0" borderId="0" xfId="0" applyFont="1"/>
    <xf numFmtId="10" fontId="38" fillId="4" borderId="1" xfId="0" applyNumberFormat="1" applyFont="1" applyFill="1" applyBorder="1" applyAlignment="1">
      <alignment horizontal="center" vertical="center" wrapText="1"/>
    </xf>
    <xf numFmtId="10" fontId="38" fillId="4" borderId="1" xfId="4" applyNumberFormat="1" applyFont="1" applyFill="1" applyBorder="1" applyAlignment="1">
      <alignment horizontal="center" vertical="center" wrapText="1"/>
    </xf>
    <xf numFmtId="9" fontId="38" fillId="4" borderId="1" xfId="0" applyNumberFormat="1" applyFont="1" applyFill="1" applyBorder="1" applyAlignment="1">
      <alignment vertical="center" wrapText="1"/>
    </xf>
    <xf numFmtId="0" fontId="35" fillId="11" borderId="14" xfId="0" applyFont="1" applyFill="1" applyBorder="1" applyAlignment="1">
      <alignment horizontal="center" vertical="center" wrapText="1"/>
    </xf>
    <xf numFmtId="0" fontId="35" fillId="11" borderId="15" xfId="0" applyFont="1" applyFill="1" applyBorder="1" applyAlignment="1">
      <alignment horizontal="center" vertical="center" wrapText="1"/>
    </xf>
    <xf numFmtId="0" fontId="35" fillId="11" borderId="2" xfId="0" applyFont="1" applyFill="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2" xfId="0" applyFont="1" applyBorder="1" applyAlignment="1">
      <alignment horizontal="center" vertical="center" wrapText="1"/>
    </xf>
    <xf numFmtId="0" fontId="35" fillId="12" borderId="14" xfId="0" applyFont="1" applyFill="1" applyBorder="1" applyAlignment="1">
      <alignment horizontal="center" vertical="center" wrapText="1"/>
    </xf>
    <xf numFmtId="0" fontId="35" fillId="12" borderId="15" xfId="0" applyFont="1" applyFill="1" applyBorder="1" applyAlignment="1">
      <alignment horizontal="center" vertical="center" wrapText="1"/>
    </xf>
    <xf numFmtId="0" fontId="35" fillId="12" borderId="2" xfId="0" applyFont="1" applyFill="1" applyBorder="1" applyAlignment="1">
      <alignment horizontal="center" vertical="center" wrapText="1"/>
    </xf>
    <xf numFmtId="9" fontId="35" fillId="12" borderId="14" xfId="0" applyNumberFormat="1" applyFont="1" applyFill="1" applyBorder="1" applyAlignment="1">
      <alignment horizontal="center" vertical="center" wrapText="1"/>
    </xf>
    <xf numFmtId="9" fontId="35" fillId="12" borderId="15" xfId="0" applyNumberFormat="1" applyFont="1" applyFill="1" applyBorder="1" applyAlignment="1">
      <alignment horizontal="center" vertical="center" wrapText="1"/>
    </xf>
    <xf numFmtId="9" fontId="35" fillId="12" borderId="2" xfId="0" applyNumberFormat="1" applyFont="1" applyFill="1" applyBorder="1" applyAlignment="1">
      <alignment horizontal="center" vertical="center" wrapText="1"/>
    </xf>
    <xf numFmtId="3" fontId="35" fillId="11" borderId="14" xfId="0" applyNumberFormat="1" applyFont="1" applyFill="1" applyBorder="1" applyAlignment="1">
      <alignment horizontal="center" vertical="center" wrapText="1"/>
    </xf>
    <xf numFmtId="3" fontId="35" fillId="11" borderId="15" xfId="0" applyNumberFormat="1" applyFont="1" applyFill="1" applyBorder="1" applyAlignment="1">
      <alignment horizontal="center" vertical="center" wrapText="1"/>
    </xf>
    <xf numFmtId="3" fontId="35" fillId="11" borderId="2" xfId="0" applyNumberFormat="1" applyFont="1" applyFill="1" applyBorder="1" applyAlignment="1">
      <alignment horizontal="center" vertical="center" wrapText="1"/>
    </xf>
    <xf numFmtId="0" fontId="0" fillId="0" borderId="0" xfId="0" applyAlignment="1">
      <alignment horizontal="center" wrapText="1"/>
    </xf>
    <xf numFmtId="3" fontId="38" fillId="13" borderId="1" xfId="0" applyNumberFormat="1" applyFont="1" applyFill="1" applyBorder="1" applyAlignment="1">
      <alignment horizontal="center" vertical="center" wrapText="1"/>
    </xf>
    <xf numFmtId="0" fontId="38" fillId="13" borderId="1" xfId="0" applyFont="1" applyFill="1" applyBorder="1" applyAlignment="1">
      <alignment horizontal="center" vertical="center" wrapText="1"/>
    </xf>
    <xf numFmtId="0" fontId="32" fillId="8" borderId="27" xfId="0" applyFont="1" applyFill="1" applyBorder="1" applyAlignment="1">
      <alignment horizontal="center" vertical="center" wrapText="1"/>
    </xf>
    <xf numFmtId="0" fontId="32" fillId="8" borderId="28" xfId="0" applyFont="1" applyFill="1" applyBorder="1" applyAlignment="1">
      <alignment horizontal="center" vertical="center" wrapText="1"/>
    </xf>
    <xf numFmtId="0" fontId="32" fillId="8" borderId="0" xfId="0" applyFont="1" applyFill="1" applyAlignment="1">
      <alignment horizontal="center" vertical="center" wrapText="1"/>
    </xf>
    <xf numFmtId="0" fontId="32" fillId="8" borderId="26" xfId="0" applyFont="1" applyFill="1" applyBorder="1" applyAlignment="1">
      <alignment horizontal="center" vertical="center" wrapText="1"/>
    </xf>
    <xf numFmtId="0" fontId="32" fillId="8" borderId="29" xfId="0" applyFont="1" applyFill="1" applyBorder="1" applyAlignment="1">
      <alignment horizontal="center" vertical="center" wrapText="1"/>
    </xf>
    <xf numFmtId="0" fontId="32" fillId="8" borderId="30" xfId="0" applyFont="1" applyFill="1" applyBorder="1" applyAlignment="1">
      <alignment horizontal="center" vertical="center" wrapText="1"/>
    </xf>
    <xf numFmtId="0" fontId="32" fillId="8" borderId="31"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32" fillId="8" borderId="3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7" fillId="12" borderId="1" xfId="0" applyFont="1" applyFill="1" applyBorder="1" applyAlignment="1">
      <alignment horizontal="center" vertical="center" wrapText="1"/>
    </xf>
    <xf numFmtId="0" fontId="30" fillId="7" borderId="16" xfId="0" applyFont="1" applyFill="1" applyBorder="1" applyAlignment="1">
      <alignment horizontal="justify" vertical="center" wrapText="1"/>
    </xf>
    <xf numFmtId="0" fontId="30" fillId="7" borderId="17" xfId="0" applyFont="1" applyFill="1" applyBorder="1" applyAlignment="1">
      <alignment horizontal="justify" vertical="center" wrapText="1"/>
    </xf>
    <xf numFmtId="0" fontId="30" fillId="7" borderId="4" xfId="0" applyFont="1" applyFill="1" applyBorder="1" applyAlignment="1">
      <alignment horizontal="justify" vertical="center" wrapText="1"/>
    </xf>
    <xf numFmtId="165" fontId="30" fillId="7" borderId="16" xfId="2" applyFont="1" applyFill="1" applyBorder="1" applyAlignment="1">
      <alignment horizontal="justify" vertical="center" wrapText="1"/>
    </xf>
    <xf numFmtId="165" fontId="30" fillId="7" borderId="4" xfId="2" applyFont="1" applyFill="1" applyBorder="1" applyAlignment="1">
      <alignment horizontal="justify" vertical="center" wrapText="1"/>
    </xf>
    <xf numFmtId="165" fontId="30" fillId="7" borderId="16" xfId="2" applyFont="1" applyFill="1" applyBorder="1" applyAlignment="1">
      <alignment horizontal="left" vertical="center" wrapText="1" indent="1"/>
    </xf>
    <xf numFmtId="165" fontId="30" fillId="7" borderId="4" xfId="2" applyFont="1" applyFill="1" applyBorder="1" applyAlignment="1">
      <alignment horizontal="left" vertical="center" wrapText="1" indent="1"/>
    </xf>
    <xf numFmtId="0" fontId="29" fillId="4" borderId="18" xfId="0" applyFont="1" applyFill="1" applyBorder="1" applyAlignment="1">
      <alignment horizontal="center" vertical="center" wrapText="1"/>
    </xf>
    <xf numFmtId="0" fontId="0" fillId="0" borderId="0" xfId="0" applyAlignment="1">
      <alignment horizontal="left" wrapText="1"/>
    </xf>
    <xf numFmtId="0" fontId="29" fillId="0" borderId="18" xfId="0" applyFont="1" applyBorder="1" applyAlignment="1">
      <alignment horizontal="center" vertical="center" wrapText="1"/>
    </xf>
    <xf numFmtId="0" fontId="30" fillId="0" borderId="16" xfId="0" applyFont="1" applyBorder="1" applyAlignment="1">
      <alignment horizontal="justify" vertical="center" wrapText="1"/>
    </xf>
    <xf numFmtId="0" fontId="30" fillId="0" borderId="4" xfId="0" applyFont="1" applyBorder="1" applyAlignment="1">
      <alignment horizontal="justify" vertical="center" wrapText="1"/>
    </xf>
    <xf numFmtId="165" fontId="30" fillId="0" borderId="16" xfId="2" applyFont="1" applyBorder="1" applyAlignment="1">
      <alignment horizontal="justify" vertical="center" wrapText="1"/>
    </xf>
    <xf numFmtId="165" fontId="30" fillId="0" borderId="4" xfId="2" applyFont="1" applyBorder="1" applyAlignment="1">
      <alignment horizontal="justify" vertical="center" wrapText="1"/>
    </xf>
    <xf numFmtId="0" fontId="30" fillId="0" borderId="17" xfId="0" applyFont="1" applyBorder="1" applyAlignment="1">
      <alignment horizontal="justify" vertical="center" wrapText="1"/>
    </xf>
    <xf numFmtId="0" fontId="31" fillId="0" borderId="16" xfId="0" applyFont="1" applyBorder="1" applyAlignment="1">
      <alignment horizontal="justify" vertical="center" wrapText="1"/>
    </xf>
    <xf numFmtId="0" fontId="31" fillId="0" borderId="4" xfId="0" applyFont="1" applyBorder="1" applyAlignment="1">
      <alignment horizontal="justify" vertical="center" wrapText="1"/>
    </xf>
    <xf numFmtId="165" fontId="31" fillId="0" borderId="16" xfId="2" applyFont="1" applyBorder="1" applyAlignment="1">
      <alignment horizontal="justify" vertical="center" wrapText="1"/>
    </xf>
    <xf numFmtId="165" fontId="31" fillId="0" borderId="4" xfId="2" applyFont="1" applyBorder="1" applyAlignment="1">
      <alignment horizontal="justify" vertical="center" wrapText="1"/>
    </xf>
    <xf numFmtId="165" fontId="30" fillId="0" borderId="16" xfId="2" applyFont="1" applyBorder="1" applyAlignment="1">
      <alignment horizontal="right" vertical="center" wrapText="1"/>
    </xf>
    <xf numFmtId="165" fontId="30" fillId="0" borderId="4" xfId="2" applyFont="1" applyBorder="1" applyAlignment="1">
      <alignment horizontal="right" vertical="center" wrapText="1"/>
    </xf>
    <xf numFmtId="165" fontId="31" fillId="0" borderId="16" xfId="2" applyFont="1" applyBorder="1" applyAlignment="1">
      <alignment horizontal="right" vertical="center" wrapText="1"/>
    </xf>
    <xf numFmtId="165" fontId="31" fillId="0" borderId="4" xfId="2" applyFont="1" applyBorder="1" applyAlignment="1">
      <alignment horizontal="right" vertical="center" wrapText="1"/>
    </xf>
    <xf numFmtId="0" fontId="31" fillId="0" borderId="17" xfId="0" applyFont="1" applyBorder="1" applyAlignment="1">
      <alignment horizontal="justify" vertical="center" wrapText="1"/>
    </xf>
    <xf numFmtId="0" fontId="30" fillId="4" borderId="16" xfId="0" applyFont="1" applyFill="1" applyBorder="1" applyAlignment="1">
      <alignment horizontal="justify" vertical="center" wrapText="1"/>
    </xf>
    <xf numFmtId="0" fontId="30" fillId="4" borderId="4" xfId="0" applyFont="1" applyFill="1" applyBorder="1" applyAlignment="1">
      <alignment horizontal="justify" vertical="center" wrapText="1"/>
    </xf>
    <xf numFmtId="167" fontId="30" fillId="4" borderId="16" xfId="0" applyNumberFormat="1" applyFont="1" applyFill="1" applyBorder="1" applyAlignment="1">
      <alignment horizontal="justify" vertical="center" wrapText="1"/>
    </xf>
    <xf numFmtId="167" fontId="30" fillId="4" borderId="4" xfId="0" applyNumberFormat="1" applyFont="1" applyFill="1" applyBorder="1" applyAlignment="1">
      <alignment horizontal="justify" vertical="center" wrapText="1"/>
    </xf>
    <xf numFmtId="164" fontId="30" fillId="4" borderId="16" xfId="0" applyNumberFormat="1" applyFont="1" applyFill="1" applyBorder="1" applyAlignment="1">
      <alignment horizontal="justify" vertical="center" wrapText="1"/>
    </xf>
    <xf numFmtId="164" fontId="30" fillId="4" borderId="4" xfId="0" applyNumberFormat="1" applyFont="1" applyFill="1" applyBorder="1" applyAlignment="1">
      <alignment horizontal="justify" vertical="center" wrapText="1"/>
    </xf>
    <xf numFmtId="164" fontId="30" fillId="0" borderId="16" xfId="0" applyNumberFormat="1" applyFont="1" applyBorder="1" applyAlignment="1">
      <alignment horizontal="justify" vertical="center" wrapText="1"/>
    </xf>
    <xf numFmtId="164" fontId="30" fillId="0" borderId="4" xfId="0" applyNumberFormat="1" applyFont="1" applyBorder="1" applyAlignment="1">
      <alignment horizontal="justify" vertical="center" wrapText="1"/>
    </xf>
    <xf numFmtId="0" fontId="30" fillId="0" borderId="19" xfId="0" applyFont="1" applyBorder="1" applyAlignment="1">
      <alignment horizontal="center" vertical="center" wrapText="1"/>
    </xf>
    <xf numFmtId="0" fontId="29" fillId="0" borderId="19" xfId="0" applyFont="1" applyBorder="1" applyAlignment="1">
      <alignment horizontal="center" vertical="center"/>
    </xf>
    <xf numFmtId="0" fontId="2" fillId="2" borderId="1" xfId="0" applyFont="1" applyFill="1" applyBorder="1" applyAlignment="1">
      <alignment horizontal="left" vertical="top" wrapText="1"/>
    </xf>
    <xf numFmtId="0" fontId="22" fillId="3" borderId="1" xfId="0" applyFont="1" applyFill="1" applyBorder="1" applyAlignment="1">
      <alignment horizontal="center" vertical="center" wrapText="1"/>
    </xf>
    <xf numFmtId="0" fontId="22" fillId="2" borderId="1" xfId="0" applyFont="1" applyFill="1" applyBorder="1" applyAlignment="1">
      <alignment horizontal="left" vertical="top"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1" xfId="0" applyFont="1" applyFill="1" applyBorder="1" applyAlignment="1">
      <alignment horizontal="center" vertical="center" wrapText="1"/>
    </xf>
    <xf numFmtId="9" fontId="46" fillId="0" borderId="1" xfId="0" applyNumberFormat="1"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9" xfId="0" applyFont="1" applyFill="1" applyBorder="1" applyAlignment="1">
      <alignment horizontal="center" vertical="center"/>
    </xf>
    <xf numFmtId="0" fontId="46" fillId="0" borderId="11" xfId="0" applyFont="1" applyFill="1" applyBorder="1" applyAlignment="1">
      <alignment horizontal="center" vertical="center"/>
    </xf>
    <xf numFmtId="0" fontId="27" fillId="0" borderId="20" xfId="0" applyFont="1" applyBorder="1" applyAlignment="1">
      <alignment horizontal="center" vertical="center" wrapText="1"/>
    </xf>
    <xf numFmtId="0" fontId="45" fillId="21" borderId="1" xfId="0" applyFont="1" applyFill="1" applyBorder="1" applyAlignment="1">
      <alignment horizontal="center" vertical="center" wrapText="1"/>
    </xf>
    <xf numFmtId="0" fontId="45" fillId="22" borderId="7" xfId="0" applyFont="1" applyFill="1" applyBorder="1" applyAlignment="1">
      <alignment horizontal="center" vertical="center" wrapText="1"/>
    </xf>
    <xf numFmtId="0" fontId="45" fillId="22" borderId="11"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34" fillId="10" borderId="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0" fontId="40" fillId="0" borderId="0" xfId="0" applyFont="1" applyBorder="1" applyAlignment="1">
      <alignment horizontal="center" vertical="center"/>
    </xf>
    <xf numFmtId="0" fontId="40" fillId="0" borderId="21" xfId="0" applyFont="1" applyBorder="1" applyAlignment="1">
      <alignment horizontal="center" vertical="center"/>
    </xf>
    <xf numFmtId="0" fontId="42" fillId="0" borderId="0" xfId="0" applyFont="1" applyBorder="1" applyAlignment="1">
      <alignment horizontal="center" vertical="center"/>
    </xf>
    <xf numFmtId="0" fontId="42" fillId="0" borderId="21" xfId="0" applyFont="1" applyBorder="1" applyAlignment="1">
      <alignment horizontal="center" vertical="center"/>
    </xf>
    <xf numFmtId="0" fontId="27" fillId="0"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34" fillId="10" borderId="7" xfId="0" applyFont="1" applyFill="1" applyBorder="1" applyAlignment="1">
      <alignment horizontal="center" vertical="center" wrapText="1"/>
    </xf>
    <xf numFmtId="0" fontId="34" fillId="10" borderId="11" xfId="0" applyFont="1" applyFill="1" applyBorder="1" applyAlignment="1">
      <alignment horizontal="center" vertical="center" wrapText="1"/>
    </xf>
    <xf numFmtId="0" fontId="33" fillId="15" borderId="0" xfId="0" applyFont="1" applyFill="1" applyAlignment="1">
      <alignment vertical="center"/>
    </xf>
  </cellXfs>
  <cellStyles count="5">
    <cellStyle name="Activity" xfId="1"/>
    <cellStyle name="Comma" xfId="2" builtinId="3"/>
    <cellStyle name="Normal" xfId="0" builtinId="0"/>
    <cellStyle name="Normal_II parte" xfId="3"/>
    <cellStyle name="Percent" xfId="4" builtinId="5"/>
  </cellStyles>
  <dxfs count="9">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89</xdr:row>
      <xdr:rowOff>0</xdr:rowOff>
    </xdr:from>
    <xdr:to>
      <xdr:col>17</xdr:col>
      <xdr:colOff>1628775</xdr:colOff>
      <xdr:row>134</xdr:row>
      <xdr:rowOff>0</xdr:rowOff>
    </xdr:to>
    <xdr:pic>
      <xdr:nvPicPr>
        <xdr:cNvPr id="4132" name="Imagen 2"/>
        <xdr:cNvPicPr>
          <a:picLocks noChangeAspect="1"/>
        </xdr:cNvPicPr>
      </xdr:nvPicPr>
      <xdr:blipFill>
        <a:blip xmlns:r="http://schemas.openxmlformats.org/officeDocument/2006/relationships" r:embed="rId1"/>
        <a:srcRect/>
        <a:stretch>
          <a:fillRect/>
        </a:stretch>
      </xdr:blipFill>
      <xdr:spPr bwMode="auto">
        <a:xfrm>
          <a:off x="5353050" y="65141475"/>
          <a:ext cx="15230475" cy="8572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dimension ref="A1:K121"/>
  <sheetViews>
    <sheetView topLeftCell="D30" workbookViewId="0">
      <selection activeCell="I32" sqref="I32:K32"/>
    </sheetView>
  </sheetViews>
  <sheetFormatPr defaultColWidth="11.42578125" defaultRowHeight="15"/>
  <cols>
    <col min="1" max="1" width="18.5703125" style="58" customWidth="1"/>
    <col min="2" max="2" width="25.140625" style="58" customWidth="1"/>
    <col min="3" max="3" width="34" style="58" customWidth="1"/>
    <col min="4" max="4" width="16.140625" style="58" customWidth="1"/>
    <col min="5" max="5" width="22.28515625" style="58" customWidth="1"/>
    <col min="6" max="6" width="25.140625" style="58" customWidth="1"/>
    <col min="7" max="7" width="23.28515625" style="58" customWidth="1"/>
    <col min="8" max="16384" width="11.42578125" style="58"/>
  </cols>
  <sheetData>
    <row r="1" spans="1:7" ht="64.5" thickBot="1">
      <c r="A1" s="57" t="s">
        <v>0</v>
      </c>
      <c r="B1" s="41" t="s">
        <v>1</v>
      </c>
      <c r="C1" s="41" t="s">
        <v>2</v>
      </c>
      <c r="D1" s="41" t="s">
        <v>3</v>
      </c>
      <c r="E1" s="41" t="s">
        <v>4</v>
      </c>
      <c r="F1" s="41" t="s">
        <v>5</v>
      </c>
      <c r="G1" s="41" t="s">
        <v>182</v>
      </c>
    </row>
    <row r="2" spans="1:7" ht="44.25" customHeight="1" thickBot="1">
      <c r="A2" s="199" t="s">
        <v>8</v>
      </c>
      <c r="B2" s="199" t="s">
        <v>9</v>
      </c>
      <c r="C2" s="199" t="s">
        <v>10</v>
      </c>
      <c r="D2" s="199" t="s">
        <v>11</v>
      </c>
      <c r="E2" s="43" t="s">
        <v>12</v>
      </c>
      <c r="F2" s="43">
        <v>268</v>
      </c>
      <c r="G2" s="43" t="s">
        <v>183</v>
      </c>
    </row>
    <row r="3" spans="1:7" ht="15.75" thickBot="1">
      <c r="A3" s="200"/>
      <c r="B3" s="200"/>
      <c r="C3" s="200"/>
      <c r="D3" s="200"/>
      <c r="E3" s="44">
        <v>84.142361111111114</v>
      </c>
      <c r="F3" s="43" t="s">
        <v>13</v>
      </c>
      <c r="G3" s="45">
        <v>84.142361111111114</v>
      </c>
    </row>
    <row r="4" spans="1:7" ht="15.75" thickBot="1">
      <c r="A4" s="200"/>
      <c r="B4" s="200"/>
      <c r="C4" s="200"/>
      <c r="D4" s="200"/>
      <c r="E4" s="44">
        <v>84.186111111111117</v>
      </c>
      <c r="F4" s="43" t="s">
        <v>14</v>
      </c>
      <c r="G4" s="46" t="s">
        <v>184</v>
      </c>
    </row>
    <row r="5" spans="1:7" ht="15.75" thickBot="1">
      <c r="A5" s="200"/>
      <c r="B5" s="200"/>
      <c r="C5" s="200"/>
      <c r="D5" s="200"/>
      <c r="E5" s="44">
        <v>84.229861111111106</v>
      </c>
      <c r="F5" s="43" t="s">
        <v>15</v>
      </c>
      <c r="G5" s="46"/>
    </row>
    <row r="6" spans="1:7" ht="15.75" thickBot="1">
      <c r="A6" s="200"/>
      <c r="B6" s="200"/>
      <c r="C6" s="201"/>
      <c r="D6" s="201"/>
      <c r="E6" s="44">
        <v>84.273611111111109</v>
      </c>
      <c r="F6" s="43" t="s">
        <v>16</v>
      </c>
      <c r="G6" s="46"/>
    </row>
    <row r="7" spans="1:7" ht="15.75" thickBot="1">
      <c r="A7" s="200"/>
      <c r="B7" s="200"/>
      <c r="C7" s="205" t="s">
        <v>17</v>
      </c>
      <c r="D7" s="205">
        <v>15</v>
      </c>
      <c r="E7" s="47" t="s">
        <v>18</v>
      </c>
      <c r="F7" s="47">
        <v>268</v>
      </c>
      <c r="G7" s="46" t="s">
        <v>185</v>
      </c>
    </row>
    <row r="8" spans="1:7" ht="15.75" thickBot="1">
      <c r="A8" s="200"/>
      <c r="B8" s="200"/>
      <c r="C8" s="206"/>
      <c r="D8" s="206"/>
      <c r="E8" s="48">
        <v>84.131250000000009</v>
      </c>
      <c r="F8" s="47" t="s">
        <v>13</v>
      </c>
      <c r="G8" s="45">
        <v>84.134027777777774</v>
      </c>
    </row>
    <row r="9" spans="1:7" ht="15.75" thickBot="1">
      <c r="A9" s="200"/>
      <c r="B9" s="200"/>
      <c r="C9" s="206"/>
      <c r="D9" s="206"/>
      <c r="E9" s="48">
        <v>84.171527777777769</v>
      </c>
      <c r="F9" s="47" t="s">
        <v>14</v>
      </c>
      <c r="G9" s="46" t="s">
        <v>186</v>
      </c>
    </row>
    <row r="10" spans="1:7" ht="15.75" thickBot="1">
      <c r="A10" s="200"/>
      <c r="B10" s="200"/>
      <c r="C10" s="206"/>
      <c r="D10" s="206"/>
      <c r="E10" s="48">
        <v>84.211111111111109</v>
      </c>
      <c r="F10" s="47" t="s">
        <v>15</v>
      </c>
      <c r="G10" s="46"/>
    </row>
    <row r="11" spans="1:7" ht="15.75" thickBot="1">
      <c r="A11" s="201"/>
      <c r="B11" s="201"/>
      <c r="C11" s="207"/>
      <c r="D11" s="207"/>
      <c r="E11" s="48">
        <v>84.252083333333331</v>
      </c>
      <c r="F11" s="47" t="s">
        <v>16</v>
      </c>
      <c r="G11" s="46"/>
    </row>
    <row r="12" spans="1:7" ht="43.5" customHeight="1" thickBot="1">
      <c r="A12" s="199" t="s">
        <v>19</v>
      </c>
      <c r="B12" s="202" t="s">
        <v>187</v>
      </c>
      <c r="C12" s="199" t="s">
        <v>188</v>
      </c>
      <c r="D12" s="199" t="s">
        <v>20</v>
      </c>
      <c r="E12" s="43" t="s">
        <v>189</v>
      </c>
      <c r="F12" s="43">
        <v>450</v>
      </c>
      <c r="G12" s="46" t="s">
        <v>190</v>
      </c>
    </row>
    <row r="13" spans="1:7" ht="15.75" thickBot="1">
      <c r="A13" s="200"/>
      <c r="B13" s="203"/>
      <c r="C13" s="200"/>
      <c r="D13" s="200"/>
      <c r="E13" s="43" t="s">
        <v>191</v>
      </c>
      <c r="F13" s="43" t="s">
        <v>191</v>
      </c>
      <c r="G13" s="46" t="s">
        <v>191</v>
      </c>
    </row>
    <row r="14" spans="1:7" ht="15.75" thickBot="1">
      <c r="A14" s="200"/>
      <c r="B14" s="203"/>
      <c r="C14" s="200"/>
      <c r="D14" s="200"/>
      <c r="E14" s="44">
        <v>84.186111111111117</v>
      </c>
      <c r="F14" s="43" t="s">
        <v>22</v>
      </c>
      <c r="G14" s="46" t="s">
        <v>192</v>
      </c>
    </row>
    <row r="15" spans="1:7" ht="15.75" thickBot="1">
      <c r="A15" s="200"/>
      <c r="B15" s="203"/>
      <c r="C15" s="200"/>
      <c r="D15" s="200"/>
      <c r="E15" s="44">
        <v>84.246527777777786</v>
      </c>
      <c r="F15" s="43" t="s">
        <v>21</v>
      </c>
      <c r="G15" s="46"/>
    </row>
    <row r="16" spans="1:7" ht="15.75" thickBot="1">
      <c r="A16" s="200"/>
      <c r="B16" s="203"/>
      <c r="C16" s="201"/>
      <c r="D16" s="201"/>
      <c r="E16" s="44">
        <v>84.288194444444443</v>
      </c>
      <c r="F16" s="43" t="s">
        <v>193</v>
      </c>
      <c r="G16" s="46"/>
    </row>
    <row r="17" spans="1:11" ht="54" customHeight="1" thickBot="1">
      <c r="A17" s="200"/>
      <c r="B17" s="203"/>
      <c r="C17" s="205" t="s">
        <v>194</v>
      </c>
      <c r="D17" s="205" t="s">
        <v>20</v>
      </c>
      <c r="E17" s="47" t="s">
        <v>195</v>
      </c>
      <c r="F17" s="47">
        <v>33.950000000000003</v>
      </c>
      <c r="G17" s="46" t="s">
        <v>190</v>
      </c>
    </row>
    <row r="18" spans="1:11" ht="15.75" thickBot="1">
      <c r="A18" s="200"/>
      <c r="B18" s="203"/>
      <c r="C18" s="206"/>
      <c r="D18" s="206"/>
      <c r="E18" s="47" t="s">
        <v>191</v>
      </c>
      <c r="F18" s="47" t="s">
        <v>191</v>
      </c>
      <c r="G18" s="46" t="s">
        <v>191</v>
      </c>
    </row>
    <row r="19" spans="1:11" ht="15.75" thickBot="1">
      <c r="A19" s="200"/>
      <c r="B19" s="203"/>
      <c r="C19" s="206"/>
      <c r="D19" s="206"/>
      <c r="E19" s="48">
        <v>84.168750000000003</v>
      </c>
      <c r="F19" s="50">
        <v>1.4029085648148147</v>
      </c>
      <c r="G19" s="46" t="s">
        <v>196</v>
      </c>
      <c r="H19" s="58" t="s">
        <v>479</v>
      </c>
    </row>
    <row r="20" spans="1:11" ht="15.75" thickBot="1">
      <c r="A20" s="200"/>
      <c r="B20" s="203"/>
      <c r="C20" s="206"/>
      <c r="D20" s="206"/>
      <c r="E20" s="48">
        <v>84.211805555555557</v>
      </c>
      <c r="F20" s="50">
        <v>1.4036030092592593</v>
      </c>
      <c r="G20" s="46"/>
    </row>
    <row r="21" spans="1:11" ht="15.75" thickBot="1">
      <c r="A21" s="200"/>
      <c r="B21" s="203"/>
      <c r="C21" s="207"/>
      <c r="D21" s="207"/>
      <c r="E21" s="48">
        <v>84.253472222222214</v>
      </c>
      <c r="F21" s="50">
        <v>1.4042974537037036</v>
      </c>
      <c r="G21" s="46"/>
    </row>
    <row r="22" spans="1:11" ht="51" customHeight="1" thickBot="1">
      <c r="A22" s="200"/>
      <c r="B22" s="203"/>
      <c r="C22" s="199" t="s">
        <v>197</v>
      </c>
      <c r="D22" s="199" t="s">
        <v>20</v>
      </c>
      <c r="E22" s="43" t="s">
        <v>198</v>
      </c>
      <c r="F22" s="43">
        <v>97.5</v>
      </c>
      <c r="G22" s="46" t="s">
        <v>190</v>
      </c>
    </row>
    <row r="23" spans="1:11" ht="15.75" thickBot="1">
      <c r="A23" s="200"/>
      <c r="B23" s="203"/>
      <c r="C23" s="200"/>
      <c r="D23" s="200"/>
      <c r="E23" s="43" t="s">
        <v>191</v>
      </c>
      <c r="F23" s="43" t="s">
        <v>191</v>
      </c>
      <c r="G23" s="46" t="s">
        <v>191</v>
      </c>
    </row>
    <row r="24" spans="1:11" ht="15.75" thickBot="1">
      <c r="A24" s="200"/>
      <c r="B24" s="203"/>
      <c r="C24" s="200"/>
      <c r="D24" s="200"/>
      <c r="E24" s="44">
        <v>84.170138888888886</v>
      </c>
      <c r="F24" s="51">
        <v>1.4031539351851852</v>
      </c>
      <c r="G24" s="46" t="s">
        <v>196</v>
      </c>
    </row>
    <row r="25" spans="1:11" ht="15.75" thickBot="1">
      <c r="A25" s="200"/>
      <c r="B25" s="203"/>
      <c r="C25" s="200"/>
      <c r="D25" s="200"/>
      <c r="E25" s="44">
        <v>84.215277777777786</v>
      </c>
      <c r="F25" s="51">
        <v>1.4038483796296297</v>
      </c>
      <c r="G25" s="46"/>
    </row>
    <row r="26" spans="1:11" ht="15.75" thickBot="1">
      <c r="A26" s="200"/>
      <c r="B26" s="203"/>
      <c r="C26" s="201"/>
      <c r="D26" s="201"/>
      <c r="E26" s="44">
        <v>84.256944444444443</v>
      </c>
      <c r="F26" s="51">
        <v>1.404542824074074</v>
      </c>
      <c r="G26" s="46"/>
    </row>
    <row r="27" spans="1:11" ht="60.75" customHeight="1" thickBot="1">
      <c r="A27" s="200"/>
      <c r="B27" s="203"/>
      <c r="C27" s="205" t="s">
        <v>199</v>
      </c>
      <c r="D27" s="205" t="s">
        <v>20</v>
      </c>
      <c r="E27" s="47" t="s">
        <v>200</v>
      </c>
      <c r="F27" s="47">
        <v>62.8</v>
      </c>
      <c r="G27" s="46" t="s">
        <v>190</v>
      </c>
    </row>
    <row r="28" spans="1:11" ht="15.75" thickBot="1">
      <c r="A28" s="200"/>
      <c r="B28" s="203"/>
      <c r="C28" s="206"/>
      <c r="D28" s="206"/>
      <c r="E28" s="47" t="s">
        <v>191</v>
      </c>
      <c r="F28" s="47" t="s">
        <v>191</v>
      </c>
      <c r="G28" s="46" t="s">
        <v>191</v>
      </c>
    </row>
    <row r="29" spans="1:11" ht="15.75" thickBot="1">
      <c r="A29" s="200"/>
      <c r="B29" s="203"/>
      <c r="C29" s="206"/>
      <c r="D29" s="206"/>
      <c r="E29" s="48">
        <v>84.170138888888886</v>
      </c>
      <c r="F29" s="48">
        <v>84.181249999999991</v>
      </c>
      <c r="G29" s="46" t="s">
        <v>196</v>
      </c>
    </row>
    <row r="30" spans="1:11" ht="15.75" thickBot="1">
      <c r="A30" s="200"/>
      <c r="B30" s="203"/>
      <c r="C30" s="206"/>
      <c r="D30" s="206"/>
      <c r="E30" s="48">
        <v>84.215277777777786</v>
      </c>
      <c r="F30" s="48">
        <v>84.222916666666663</v>
      </c>
      <c r="G30" s="46"/>
    </row>
    <row r="31" spans="1:11" ht="15.75" thickBot="1">
      <c r="A31" s="200"/>
      <c r="B31" s="203"/>
      <c r="C31" s="207"/>
      <c r="D31" s="207"/>
      <c r="E31" s="48">
        <v>84.256944444444443</v>
      </c>
      <c r="F31" s="48">
        <v>84.264583333333334</v>
      </c>
      <c r="G31" s="46"/>
    </row>
    <row r="32" spans="1:11" ht="64.5" customHeight="1" thickBot="1">
      <c r="A32" s="200"/>
      <c r="B32" s="203"/>
      <c r="C32" s="199" t="s">
        <v>201</v>
      </c>
      <c r="D32" s="199" t="s">
        <v>20</v>
      </c>
      <c r="E32" s="43" t="s">
        <v>198</v>
      </c>
      <c r="F32" s="43">
        <v>61</v>
      </c>
      <c r="G32" s="46" t="s">
        <v>190</v>
      </c>
      <c r="I32" s="214" t="s">
        <v>481</v>
      </c>
      <c r="J32" s="214"/>
      <c r="K32" s="214"/>
    </row>
    <row r="33" spans="1:8" ht="15.75" thickBot="1">
      <c r="A33" s="200"/>
      <c r="B33" s="203"/>
      <c r="C33" s="200"/>
      <c r="D33" s="200"/>
      <c r="E33" s="43" t="s">
        <v>191</v>
      </c>
      <c r="F33" s="43" t="s">
        <v>191</v>
      </c>
      <c r="G33" s="46" t="s">
        <v>191</v>
      </c>
    </row>
    <row r="34" spans="1:8" ht="15.75" thickBot="1">
      <c r="A34" s="200"/>
      <c r="B34" s="203"/>
      <c r="C34" s="200"/>
      <c r="D34" s="200"/>
      <c r="E34" s="44">
        <v>84.170138888888886</v>
      </c>
      <c r="F34" s="51">
        <v>1.4030127314814813</v>
      </c>
      <c r="G34" s="46" t="s">
        <v>196</v>
      </c>
      <c r="H34" s="58" t="s">
        <v>479</v>
      </c>
    </row>
    <row r="35" spans="1:8" ht="18" customHeight="1" thickBot="1">
      <c r="A35" s="200"/>
      <c r="B35" s="203"/>
      <c r="C35" s="200"/>
      <c r="D35" s="200"/>
      <c r="E35" s="44">
        <v>84.215277777777786</v>
      </c>
      <c r="F35" s="51">
        <v>1.4037071759259261</v>
      </c>
      <c r="G35" s="46"/>
    </row>
    <row r="36" spans="1:8" ht="15.75" thickBot="1">
      <c r="A36" s="200"/>
      <c r="B36" s="203"/>
      <c r="C36" s="201"/>
      <c r="D36" s="201"/>
      <c r="E36" s="44">
        <v>84.256944444444443</v>
      </c>
      <c r="F36" s="51">
        <v>1.4044016203703704</v>
      </c>
      <c r="G36" s="46"/>
    </row>
    <row r="37" spans="1:8" ht="58.5" customHeight="1" thickBot="1">
      <c r="A37" s="200"/>
      <c r="B37" s="203"/>
      <c r="C37" s="205" t="s">
        <v>202</v>
      </c>
      <c r="D37" s="205" t="s">
        <v>20</v>
      </c>
      <c r="E37" s="47" t="s">
        <v>203</v>
      </c>
      <c r="F37" s="47">
        <v>103.8</v>
      </c>
      <c r="G37" s="46" t="s">
        <v>190</v>
      </c>
    </row>
    <row r="38" spans="1:8" ht="15.75" thickBot="1">
      <c r="A38" s="200"/>
      <c r="B38" s="203"/>
      <c r="C38" s="206"/>
      <c r="D38" s="206"/>
      <c r="E38" s="47" t="s">
        <v>191</v>
      </c>
      <c r="F38" s="47" t="s">
        <v>204</v>
      </c>
      <c r="G38" s="46" t="s">
        <v>191</v>
      </c>
    </row>
    <row r="39" spans="1:8" ht="15.75" thickBot="1">
      <c r="A39" s="200"/>
      <c r="B39" s="203"/>
      <c r="C39" s="206"/>
      <c r="D39" s="206"/>
      <c r="E39" s="48">
        <v>84.170138888888886</v>
      </c>
      <c r="F39" s="50">
        <v>1.4031782407407407</v>
      </c>
      <c r="G39" s="46" t="s">
        <v>196</v>
      </c>
      <c r="H39" s="58" t="s">
        <v>479</v>
      </c>
    </row>
    <row r="40" spans="1:8" ht="15.75" thickBot="1">
      <c r="A40" s="200"/>
      <c r="B40" s="203"/>
      <c r="C40" s="206"/>
      <c r="D40" s="206"/>
      <c r="E40" s="48">
        <v>84.215277777777786</v>
      </c>
      <c r="F40" s="50">
        <v>1.403872685185185</v>
      </c>
      <c r="G40" s="46"/>
    </row>
    <row r="41" spans="1:8" ht="15.75" thickBot="1">
      <c r="A41" s="200"/>
      <c r="B41" s="203"/>
      <c r="C41" s="207"/>
      <c r="D41" s="207"/>
      <c r="E41" s="48">
        <v>84.256944444444443</v>
      </c>
      <c r="F41" s="50">
        <v>1.4045671296296296</v>
      </c>
      <c r="G41" s="46"/>
    </row>
    <row r="42" spans="1:8" ht="52.5" customHeight="1" thickBot="1">
      <c r="A42" s="200"/>
      <c r="B42" s="203"/>
      <c r="C42" s="199" t="s">
        <v>205</v>
      </c>
      <c r="D42" s="199" t="s">
        <v>20</v>
      </c>
      <c r="E42" s="43" t="s">
        <v>198</v>
      </c>
      <c r="F42" s="43">
        <v>91</v>
      </c>
      <c r="G42" s="46" t="s">
        <v>190</v>
      </c>
    </row>
    <row r="43" spans="1:8" ht="15.75" thickBot="1">
      <c r="A43" s="200"/>
      <c r="B43" s="203"/>
      <c r="C43" s="200"/>
      <c r="D43" s="200"/>
      <c r="E43" s="43" t="s">
        <v>191</v>
      </c>
      <c r="F43" s="43" t="s">
        <v>191</v>
      </c>
      <c r="G43" s="46" t="s">
        <v>191</v>
      </c>
    </row>
    <row r="44" spans="1:8" ht="15.75" thickBot="1">
      <c r="A44" s="200"/>
      <c r="B44" s="203"/>
      <c r="C44" s="200"/>
      <c r="D44" s="200"/>
      <c r="E44" s="44">
        <v>84.170138888888886</v>
      </c>
      <c r="F44" s="51">
        <v>1.4031307870370371</v>
      </c>
      <c r="G44" s="46" t="s">
        <v>196</v>
      </c>
      <c r="H44" s="58" t="s">
        <v>479</v>
      </c>
    </row>
    <row r="45" spans="1:8" ht="15.75" thickBot="1">
      <c r="A45" s="200"/>
      <c r="B45" s="203"/>
      <c r="C45" s="200"/>
      <c r="D45" s="200"/>
      <c r="E45" s="44">
        <v>84.215277777777786</v>
      </c>
      <c r="F45" s="51">
        <v>1.4038252314814814</v>
      </c>
      <c r="G45" s="46"/>
    </row>
    <row r="46" spans="1:8" ht="15.75" thickBot="1">
      <c r="A46" s="200"/>
      <c r="B46" s="204"/>
      <c r="C46" s="201"/>
      <c r="D46" s="201"/>
      <c r="E46" s="44">
        <v>84.256944444444443</v>
      </c>
      <c r="F46" s="51">
        <v>1.4045196759259262</v>
      </c>
      <c r="G46" s="46"/>
    </row>
    <row r="47" spans="1:8" ht="41.25" customHeight="1" thickBot="1">
      <c r="A47" s="200"/>
      <c r="B47" s="202" t="s">
        <v>206</v>
      </c>
      <c r="C47" s="205" t="s">
        <v>207</v>
      </c>
      <c r="D47" s="205" t="s">
        <v>20</v>
      </c>
      <c r="E47" s="47" t="s">
        <v>208</v>
      </c>
      <c r="F47" s="47">
        <v>450</v>
      </c>
      <c r="G47" s="46" t="s">
        <v>190</v>
      </c>
    </row>
    <row r="48" spans="1:8" ht="15.75" thickBot="1">
      <c r="A48" s="200"/>
      <c r="B48" s="203"/>
      <c r="C48" s="206"/>
      <c r="D48" s="206"/>
      <c r="E48" s="47" t="s">
        <v>191</v>
      </c>
      <c r="F48" s="47" t="s">
        <v>191</v>
      </c>
      <c r="G48" s="46" t="s">
        <v>191</v>
      </c>
    </row>
    <row r="49" spans="1:7" ht="15.75" thickBot="1">
      <c r="A49" s="200"/>
      <c r="B49" s="203"/>
      <c r="C49" s="206"/>
      <c r="D49" s="206"/>
      <c r="E49" s="48">
        <v>84.186111111111117</v>
      </c>
      <c r="F49" s="47" t="s">
        <v>22</v>
      </c>
      <c r="G49" s="46" t="s">
        <v>192</v>
      </c>
    </row>
    <row r="50" spans="1:7" ht="15.75" thickBot="1">
      <c r="A50" s="200"/>
      <c r="B50" s="203"/>
      <c r="C50" s="206"/>
      <c r="D50" s="206"/>
      <c r="E50" s="48">
        <v>84.246527777777786</v>
      </c>
      <c r="F50" s="47" t="s">
        <v>21</v>
      </c>
      <c r="G50" s="46"/>
    </row>
    <row r="51" spans="1:7" ht="15.75" thickBot="1">
      <c r="A51" s="200"/>
      <c r="B51" s="203"/>
      <c r="C51" s="207"/>
      <c r="D51" s="207"/>
      <c r="E51" s="47" t="s">
        <v>209</v>
      </c>
      <c r="F51" s="47" t="s">
        <v>193</v>
      </c>
      <c r="G51" s="46"/>
    </row>
    <row r="52" spans="1:7" ht="58.5" customHeight="1" thickBot="1">
      <c r="A52" s="200"/>
      <c r="B52" s="203"/>
      <c r="C52" s="202" t="s">
        <v>210</v>
      </c>
      <c r="D52" s="202" t="s">
        <v>20</v>
      </c>
      <c r="E52" s="47" t="s">
        <v>211</v>
      </c>
      <c r="F52" s="47"/>
      <c r="G52" s="46" t="s">
        <v>190</v>
      </c>
    </row>
    <row r="53" spans="1:7" ht="15.75" thickBot="1">
      <c r="A53" s="200"/>
      <c r="B53" s="203"/>
      <c r="C53" s="203"/>
      <c r="D53" s="203"/>
      <c r="E53" s="47" t="s">
        <v>191</v>
      </c>
      <c r="F53" s="47" t="s">
        <v>191</v>
      </c>
      <c r="G53" s="46" t="s">
        <v>191</v>
      </c>
    </row>
    <row r="54" spans="1:7" ht="15.75" thickBot="1">
      <c r="A54" s="200"/>
      <c r="B54" s="203"/>
      <c r="C54" s="203"/>
      <c r="D54" s="203"/>
      <c r="E54" s="48">
        <v>84.168750000000003</v>
      </c>
      <c r="F54" s="48">
        <v>84.166666666666671</v>
      </c>
      <c r="G54" s="46" t="s">
        <v>192</v>
      </c>
    </row>
    <row r="55" spans="1:7" ht="15.75" thickBot="1">
      <c r="A55" s="200"/>
      <c r="B55" s="203"/>
      <c r="C55" s="203"/>
      <c r="D55" s="203"/>
      <c r="E55" s="48">
        <v>84.211805555555557</v>
      </c>
      <c r="F55" s="48">
        <v>84.208333333333329</v>
      </c>
      <c r="G55" s="46"/>
    </row>
    <row r="56" spans="1:7" ht="15.75" thickBot="1">
      <c r="A56" s="200"/>
      <c r="B56" s="203"/>
      <c r="C56" s="204"/>
      <c r="D56" s="204"/>
      <c r="E56" s="48">
        <v>84.253472222222214</v>
      </c>
      <c r="F56" s="48">
        <v>84.25</v>
      </c>
      <c r="G56" s="46"/>
    </row>
    <row r="57" spans="1:7" ht="54.75" customHeight="1" thickBot="1">
      <c r="A57" s="200"/>
      <c r="B57" s="203"/>
      <c r="C57" s="202" t="s">
        <v>212</v>
      </c>
      <c r="D57" s="202" t="s">
        <v>20</v>
      </c>
      <c r="E57" s="47" t="s">
        <v>213</v>
      </c>
      <c r="F57" s="47"/>
      <c r="G57" s="46" t="s">
        <v>190</v>
      </c>
    </row>
    <row r="58" spans="1:7" ht="15.75" thickBot="1">
      <c r="A58" s="200"/>
      <c r="B58" s="203"/>
      <c r="C58" s="203"/>
      <c r="D58" s="203"/>
      <c r="E58" s="47" t="s">
        <v>191</v>
      </c>
      <c r="F58" s="47" t="s">
        <v>191</v>
      </c>
      <c r="G58" s="46" t="s">
        <v>191</v>
      </c>
    </row>
    <row r="59" spans="1:7" ht="15.75" thickBot="1">
      <c r="A59" s="200"/>
      <c r="B59" s="203"/>
      <c r="C59" s="203"/>
      <c r="D59" s="203"/>
      <c r="E59" s="48">
        <v>84.170138888888886</v>
      </c>
      <c r="F59" s="48">
        <v>84.166666666666671</v>
      </c>
      <c r="G59" s="46" t="s">
        <v>192</v>
      </c>
    </row>
    <row r="60" spans="1:7" ht="15.75" thickBot="1">
      <c r="A60" s="200"/>
      <c r="B60" s="203"/>
      <c r="C60" s="203"/>
      <c r="D60" s="203"/>
      <c r="E60" s="48">
        <v>84.215277777777786</v>
      </c>
      <c r="F60" s="48">
        <v>84.208333333333329</v>
      </c>
      <c r="G60" s="46"/>
    </row>
    <row r="61" spans="1:7" ht="15.75" thickBot="1">
      <c r="A61" s="200"/>
      <c r="B61" s="203"/>
      <c r="C61" s="204"/>
      <c r="D61" s="204"/>
      <c r="E61" s="48">
        <v>84.260416666666671</v>
      </c>
      <c r="F61" s="48">
        <v>84.25</v>
      </c>
      <c r="G61" s="46"/>
    </row>
    <row r="62" spans="1:7" ht="51.75" customHeight="1" thickBot="1">
      <c r="A62" s="200"/>
      <c r="B62" s="203"/>
      <c r="C62" s="202" t="s">
        <v>214</v>
      </c>
      <c r="D62" s="202" t="s">
        <v>20</v>
      </c>
      <c r="E62" s="47" t="s">
        <v>213</v>
      </c>
      <c r="F62" s="47"/>
      <c r="G62" s="46" t="s">
        <v>190</v>
      </c>
    </row>
    <row r="63" spans="1:7" ht="15.75" thickBot="1">
      <c r="A63" s="200"/>
      <c r="B63" s="203"/>
      <c r="C63" s="203"/>
      <c r="D63" s="203"/>
      <c r="E63" s="47" t="s">
        <v>191</v>
      </c>
      <c r="F63" s="47" t="s">
        <v>191</v>
      </c>
      <c r="G63" s="46" t="s">
        <v>191</v>
      </c>
    </row>
    <row r="64" spans="1:7" ht="15.75" thickBot="1">
      <c r="A64" s="200"/>
      <c r="B64" s="203"/>
      <c r="C64" s="203"/>
      <c r="D64" s="203"/>
      <c r="E64" s="48">
        <v>84.170138888888886</v>
      </c>
      <c r="F64" s="48">
        <v>84.166666666666671</v>
      </c>
      <c r="G64" s="46" t="s">
        <v>192</v>
      </c>
    </row>
    <row r="65" spans="1:7" ht="15.75" thickBot="1">
      <c r="A65" s="200"/>
      <c r="B65" s="203"/>
      <c r="C65" s="203"/>
      <c r="D65" s="203"/>
      <c r="E65" s="48">
        <v>84.215277777777786</v>
      </c>
      <c r="F65" s="48">
        <v>84.208333333333329</v>
      </c>
      <c r="G65" s="46"/>
    </row>
    <row r="66" spans="1:7" ht="15.75" thickBot="1">
      <c r="A66" s="200"/>
      <c r="B66" s="203"/>
      <c r="C66" s="204"/>
      <c r="D66" s="204"/>
      <c r="E66" s="48">
        <v>84.260416666666671</v>
      </c>
      <c r="F66" s="48">
        <v>84.25</v>
      </c>
      <c r="G66" s="46"/>
    </row>
    <row r="67" spans="1:7" ht="51.75" customHeight="1" thickBot="1">
      <c r="A67" s="200"/>
      <c r="B67" s="203"/>
      <c r="C67" s="202" t="s">
        <v>215</v>
      </c>
      <c r="D67" s="202" t="s">
        <v>20</v>
      </c>
      <c r="E67" s="47" t="s">
        <v>213</v>
      </c>
      <c r="F67" s="47"/>
      <c r="G67" s="46" t="s">
        <v>190</v>
      </c>
    </row>
    <row r="68" spans="1:7" ht="15.75" thickBot="1">
      <c r="A68" s="200"/>
      <c r="B68" s="203"/>
      <c r="C68" s="203"/>
      <c r="D68" s="203"/>
      <c r="E68" s="47" t="s">
        <v>191</v>
      </c>
      <c r="F68" s="47" t="s">
        <v>191</v>
      </c>
      <c r="G68" s="46" t="s">
        <v>191</v>
      </c>
    </row>
    <row r="69" spans="1:7" ht="15.75" thickBot="1">
      <c r="A69" s="200"/>
      <c r="B69" s="203"/>
      <c r="C69" s="203"/>
      <c r="D69" s="203"/>
      <c r="E69" s="48">
        <v>84.170138888888886</v>
      </c>
      <c r="F69" s="48">
        <v>84.166666666666671</v>
      </c>
      <c r="G69" s="46" t="s">
        <v>192</v>
      </c>
    </row>
    <row r="70" spans="1:7" ht="15.75" thickBot="1">
      <c r="A70" s="200"/>
      <c r="B70" s="203"/>
      <c r="C70" s="203"/>
      <c r="D70" s="203"/>
      <c r="E70" s="48">
        <v>84.215277777777786</v>
      </c>
      <c r="F70" s="48">
        <v>84.208333333333329</v>
      </c>
      <c r="G70" s="46"/>
    </row>
    <row r="71" spans="1:7" ht="15.75" thickBot="1">
      <c r="A71" s="200"/>
      <c r="B71" s="203"/>
      <c r="C71" s="204"/>
      <c r="D71" s="204"/>
      <c r="E71" s="48">
        <v>84.260416666666671</v>
      </c>
      <c r="F71" s="48">
        <v>84.25</v>
      </c>
      <c r="G71" s="46"/>
    </row>
    <row r="72" spans="1:7" ht="52.5" customHeight="1" thickBot="1">
      <c r="A72" s="200"/>
      <c r="B72" s="203"/>
      <c r="C72" s="202" t="s">
        <v>216</v>
      </c>
      <c r="D72" s="202" t="s">
        <v>20</v>
      </c>
      <c r="E72" s="47" t="s">
        <v>213</v>
      </c>
      <c r="F72" s="47"/>
      <c r="G72" s="46" t="s">
        <v>190</v>
      </c>
    </row>
    <row r="73" spans="1:7" ht="15.75" thickBot="1">
      <c r="A73" s="200"/>
      <c r="B73" s="203"/>
      <c r="C73" s="203"/>
      <c r="D73" s="203"/>
      <c r="E73" s="47" t="s">
        <v>191</v>
      </c>
      <c r="F73" s="47" t="s">
        <v>191</v>
      </c>
      <c r="G73" s="46" t="s">
        <v>191</v>
      </c>
    </row>
    <row r="74" spans="1:7" ht="15.75" thickBot="1">
      <c r="A74" s="200"/>
      <c r="B74" s="203"/>
      <c r="C74" s="203"/>
      <c r="D74" s="203"/>
      <c r="E74" s="48">
        <v>84.170138888888886</v>
      </c>
      <c r="F74" s="48">
        <v>84.166666666666671</v>
      </c>
      <c r="G74" s="46" t="s">
        <v>192</v>
      </c>
    </row>
    <row r="75" spans="1:7" ht="15.75" thickBot="1">
      <c r="A75" s="200"/>
      <c r="B75" s="203"/>
      <c r="C75" s="203"/>
      <c r="D75" s="203"/>
      <c r="E75" s="48">
        <v>84.215277777777786</v>
      </c>
      <c r="F75" s="48">
        <v>84.208333333333329</v>
      </c>
      <c r="G75" s="46"/>
    </row>
    <row r="76" spans="1:7" ht="15.75" thickBot="1">
      <c r="A76" s="200"/>
      <c r="B76" s="203"/>
      <c r="C76" s="204"/>
      <c r="D76" s="204"/>
      <c r="E76" s="48">
        <v>84.260416666666671</v>
      </c>
      <c r="F76" s="48">
        <v>84.25</v>
      </c>
      <c r="G76" s="46"/>
    </row>
    <row r="77" spans="1:7" ht="48.75" customHeight="1" thickBot="1">
      <c r="A77" s="200"/>
      <c r="B77" s="203"/>
      <c r="C77" s="202" t="s">
        <v>217</v>
      </c>
      <c r="D77" s="202" t="s">
        <v>20</v>
      </c>
      <c r="E77" s="47" t="s">
        <v>213</v>
      </c>
      <c r="F77" s="47"/>
      <c r="G77" s="46" t="s">
        <v>190</v>
      </c>
    </row>
    <row r="78" spans="1:7" ht="15.75" thickBot="1">
      <c r="A78" s="200"/>
      <c r="B78" s="203"/>
      <c r="C78" s="203"/>
      <c r="D78" s="203"/>
      <c r="E78" s="47" t="s">
        <v>191</v>
      </c>
      <c r="F78" s="47" t="s">
        <v>191</v>
      </c>
      <c r="G78" s="46" t="s">
        <v>191</v>
      </c>
    </row>
    <row r="79" spans="1:7" ht="15.75" thickBot="1">
      <c r="A79" s="200"/>
      <c r="B79" s="203"/>
      <c r="C79" s="203"/>
      <c r="D79" s="203"/>
      <c r="E79" s="48">
        <v>84.170138888888886</v>
      </c>
      <c r="F79" s="48">
        <v>84.166666666666671</v>
      </c>
      <c r="G79" s="46" t="s">
        <v>192</v>
      </c>
    </row>
    <row r="80" spans="1:7" ht="15.75" thickBot="1">
      <c r="A80" s="200"/>
      <c r="B80" s="203"/>
      <c r="C80" s="203"/>
      <c r="D80" s="203"/>
      <c r="E80" s="48">
        <v>84.215277777777786</v>
      </c>
      <c r="F80" s="48">
        <v>84.208333333333329</v>
      </c>
      <c r="G80" s="46"/>
    </row>
    <row r="81" spans="1:7" ht="15.75" thickBot="1">
      <c r="A81" s="201"/>
      <c r="B81" s="204"/>
      <c r="C81" s="204"/>
      <c r="D81" s="204"/>
      <c r="E81" s="48">
        <v>84.260416666666671</v>
      </c>
      <c r="F81" s="48">
        <v>84.25</v>
      </c>
      <c r="G81" s="46"/>
    </row>
    <row r="82" spans="1:7">
      <c r="A82" s="199" t="s">
        <v>23</v>
      </c>
      <c r="B82" s="199" t="s">
        <v>24</v>
      </c>
      <c r="C82" s="199" t="s">
        <v>25</v>
      </c>
      <c r="D82" s="211">
        <v>7372</v>
      </c>
      <c r="E82" s="42" t="s">
        <v>218</v>
      </c>
      <c r="F82" s="211">
        <v>3264</v>
      </c>
      <c r="G82" s="202" t="s">
        <v>224</v>
      </c>
    </row>
    <row r="83" spans="1:7" ht="25.5">
      <c r="A83" s="200"/>
      <c r="B83" s="200"/>
      <c r="C83" s="200"/>
      <c r="D83" s="212"/>
      <c r="E83" s="42" t="s">
        <v>219</v>
      </c>
      <c r="F83" s="212"/>
      <c r="G83" s="203"/>
    </row>
    <row r="84" spans="1:7">
      <c r="A84" s="200"/>
      <c r="B84" s="200"/>
      <c r="C84" s="200"/>
      <c r="D84" s="212"/>
      <c r="E84" s="52" t="s">
        <v>220</v>
      </c>
      <c r="F84" s="212"/>
      <c r="G84" s="203"/>
    </row>
    <row r="85" spans="1:7">
      <c r="A85" s="200"/>
      <c r="B85" s="200"/>
      <c r="C85" s="200"/>
      <c r="D85" s="212"/>
      <c r="E85" s="42" t="s">
        <v>221</v>
      </c>
      <c r="F85" s="212"/>
      <c r="G85" s="203"/>
    </row>
    <row r="86" spans="1:7">
      <c r="A86" s="200"/>
      <c r="B86" s="200"/>
      <c r="C86" s="200"/>
      <c r="D86" s="212"/>
      <c r="E86" s="42" t="s">
        <v>222</v>
      </c>
      <c r="F86" s="212"/>
      <c r="G86" s="203"/>
    </row>
    <row r="87" spans="1:7" ht="15.75" thickBot="1">
      <c r="A87" s="200"/>
      <c r="B87" s="200"/>
      <c r="C87" s="200"/>
      <c r="D87" s="212"/>
      <c r="E87" s="53" t="s">
        <v>223</v>
      </c>
      <c r="F87" s="213"/>
      <c r="G87" s="204"/>
    </row>
    <row r="88" spans="1:7">
      <c r="A88" s="200"/>
      <c r="B88" s="200"/>
      <c r="C88" s="200"/>
      <c r="D88" s="212"/>
      <c r="E88" s="42" t="s">
        <v>26</v>
      </c>
      <c r="F88" s="199" t="s">
        <v>28</v>
      </c>
      <c r="G88" s="49" t="s">
        <v>230</v>
      </c>
    </row>
    <row r="89" spans="1:7">
      <c r="A89" s="200"/>
      <c r="B89" s="200"/>
      <c r="C89" s="200"/>
      <c r="D89" s="212"/>
      <c r="E89" s="42" t="s">
        <v>225</v>
      </c>
      <c r="F89" s="200"/>
      <c r="G89" s="49" t="s">
        <v>231</v>
      </c>
    </row>
    <row r="90" spans="1:7">
      <c r="A90" s="200"/>
      <c r="B90" s="200"/>
      <c r="C90" s="200"/>
      <c r="D90" s="212"/>
      <c r="E90" s="52" t="s">
        <v>226</v>
      </c>
      <c r="F90" s="200"/>
      <c r="G90" s="54" t="s">
        <v>220</v>
      </c>
    </row>
    <row r="91" spans="1:7">
      <c r="A91" s="200"/>
      <c r="B91" s="200"/>
      <c r="C91" s="200"/>
      <c r="D91" s="212"/>
      <c r="E91" s="42" t="s">
        <v>227</v>
      </c>
      <c r="F91" s="200"/>
      <c r="G91" s="49" t="s">
        <v>232</v>
      </c>
    </row>
    <row r="92" spans="1:7">
      <c r="A92" s="200"/>
      <c r="B92" s="200"/>
      <c r="C92" s="200"/>
      <c r="D92" s="212"/>
      <c r="E92" s="42" t="s">
        <v>228</v>
      </c>
      <c r="F92" s="200"/>
      <c r="G92" s="49" t="s">
        <v>233</v>
      </c>
    </row>
    <row r="93" spans="1:7" ht="15.75" thickBot="1">
      <c r="A93" s="200"/>
      <c r="B93" s="200"/>
      <c r="C93" s="200"/>
      <c r="D93" s="212"/>
      <c r="E93" s="53" t="s">
        <v>229</v>
      </c>
      <c r="F93" s="201"/>
      <c r="G93" s="55" t="s">
        <v>234</v>
      </c>
    </row>
    <row r="94" spans="1:7">
      <c r="A94" s="200"/>
      <c r="B94" s="200"/>
      <c r="C94" s="200"/>
      <c r="D94" s="212"/>
      <c r="E94" s="42" t="s">
        <v>27</v>
      </c>
      <c r="F94" s="199" t="s">
        <v>29</v>
      </c>
      <c r="G94" s="49" t="s">
        <v>239</v>
      </c>
    </row>
    <row r="95" spans="1:7">
      <c r="A95" s="200"/>
      <c r="B95" s="200"/>
      <c r="C95" s="200"/>
      <c r="D95" s="212"/>
      <c r="E95" s="42" t="s">
        <v>235</v>
      </c>
      <c r="F95" s="200"/>
      <c r="G95" s="49" t="s">
        <v>240</v>
      </c>
    </row>
    <row r="96" spans="1:7">
      <c r="A96" s="200"/>
      <c r="B96" s="200"/>
      <c r="C96" s="200"/>
      <c r="D96" s="212"/>
      <c r="E96" s="52" t="s">
        <v>226</v>
      </c>
      <c r="F96" s="200"/>
      <c r="G96" s="54" t="s">
        <v>220</v>
      </c>
    </row>
    <row r="97" spans="1:7">
      <c r="A97" s="200"/>
      <c r="B97" s="200"/>
      <c r="C97" s="200"/>
      <c r="D97" s="212"/>
      <c r="E97" s="42" t="s">
        <v>236</v>
      </c>
      <c r="F97" s="200"/>
      <c r="G97" s="49" t="s">
        <v>241</v>
      </c>
    </row>
    <row r="98" spans="1:7">
      <c r="A98" s="200"/>
      <c r="B98" s="200"/>
      <c r="C98" s="200"/>
      <c r="D98" s="212"/>
      <c r="E98" s="42" t="s">
        <v>237</v>
      </c>
      <c r="F98" s="200"/>
      <c r="G98" s="49" t="s">
        <v>242</v>
      </c>
    </row>
    <row r="99" spans="1:7" ht="15.75" thickBot="1">
      <c r="A99" s="200"/>
      <c r="B99" s="200"/>
      <c r="C99" s="200"/>
      <c r="D99" s="212"/>
      <c r="E99" s="53" t="s">
        <v>238</v>
      </c>
      <c r="F99" s="201"/>
      <c r="G99" s="55" t="s">
        <v>243</v>
      </c>
    </row>
    <row r="100" spans="1:7">
      <c r="A100" s="200"/>
      <c r="B100" s="200"/>
      <c r="C100" s="200"/>
      <c r="D100" s="212"/>
      <c r="E100" s="42" t="s">
        <v>244</v>
      </c>
      <c r="F100" s="199" t="s">
        <v>30</v>
      </c>
      <c r="G100" s="202"/>
    </row>
    <row r="101" spans="1:7">
      <c r="A101" s="200"/>
      <c r="B101" s="200"/>
      <c r="C101" s="200"/>
      <c r="D101" s="212"/>
      <c r="E101" s="42" t="s">
        <v>245</v>
      </c>
      <c r="F101" s="200"/>
      <c r="G101" s="203"/>
    </row>
    <row r="102" spans="1:7">
      <c r="A102" s="200"/>
      <c r="B102" s="200"/>
      <c r="C102" s="200"/>
      <c r="D102" s="212"/>
      <c r="E102" s="52" t="s">
        <v>246</v>
      </c>
      <c r="F102" s="200"/>
      <c r="G102" s="203"/>
    </row>
    <row r="103" spans="1:7">
      <c r="A103" s="200"/>
      <c r="B103" s="200"/>
      <c r="C103" s="200"/>
      <c r="D103" s="212"/>
      <c r="E103" s="42" t="s">
        <v>247</v>
      </c>
      <c r="F103" s="200"/>
      <c r="G103" s="203"/>
    </row>
    <row r="104" spans="1:7">
      <c r="A104" s="200"/>
      <c r="B104" s="200"/>
      <c r="C104" s="200"/>
      <c r="D104" s="212"/>
      <c r="E104" s="42" t="s">
        <v>248</v>
      </c>
      <c r="F104" s="200"/>
      <c r="G104" s="203"/>
    </row>
    <row r="105" spans="1:7" ht="15.75" thickBot="1">
      <c r="A105" s="200"/>
      <c r="B105" s="200"/>
      <c r="C105" s="200"/>
      <c r="D105" s="212"/>
      <c r="E105" s="53" t="s">
        <v>238</v>
      </c>
      <c r="F105" s="201"/>
      <c r="G105" s="204"/>
    </row>
    <row r="106" spans="1:7">
      <c r="A106" s="200"/>
      <c r="B106" s="200"/>
      <c r="C106" s="200"/>
      <c r="D106" s="212"/>
      <c r="E106" s="42" t="s">
        <v>249</v>
      </c>
      <c r="F106" s="199" t="s">
        <v>31</v>
      </c>
      <c r="G106" s="202"/>
    </row>
    <row r="107" spans="1:7">
      <c r="A107" s="200"/>
      <c r="B107" s="200"/>
      <c r="C107" s="200"/>
      <c r="D107" s="212"/>
      <c r="E107" s="42" t="s">
        <v>235</v>
      </c>
      <c r="F107" s="200"/>
      <c r="G107" s="203"/>
    </row>
    <row r="108" spans="1:7">
      <c r="A108" s="200"/>
      <c r="B108" s="200"/>
      <c r="C108" s="200"/>
      <c r="D108" s="212"/>
      <c r="E108" s="52" t="s">
        <v>226</v>
      </c>
      <c r="F108" s="200"/>
      <c r="G108" s="203"/>
    </row>
    <row r="109" spans="1:7">
      <c r="A109" s="200"/>
      <c r="B109" s="200"/>
      <c r="C109" s="200"/>
      <c r="D109" s="212"/>
      <c r="E109" s="42" t="s">
        <v>227</v>
      </c>
      <c r="F109" s="200"/>
      <c r="G109" s="203"/>
    </row>
    <row r="110" spans="1:7">
      <c r="A110" s="200"/>
      <c r="B110" s="200"/>
      <c r="C110" s="200"/>
      <c r="D110" s="212"/>
      <c r="E110" s="42" t="s">
        <v>237</v>
      </c>
      <c r="F110" s="200"/>
      <c r="G110" s="203"/>
    </row>
    <row r="111" spans="1:7" ht="15.75" thickBot="1">
      <c r="A111" s="200"/>
      <c r="B111" s="201"/>
      <c r="C111" s="201"/>
      <c r="D111" s="213"/>
      <c r="E111" s="53" t="s">
        <v>238</v>
      </c>
      <c r="F111" s="201"/>
      <c r="G111" s="204"/>
    </row>
    <row r="112" spans="1:7" ht="27.75" customHeight="1" thickBot="1">
      <c r="A112" s="200"/>
      <c r="B112" s="205" t="s">
        <v>32</v>
      </c>
      <c r="C112" s="205" t="s">
        <v>33</v>
      </c>
      <c r="D112" s="208">
        <v>0.7</v>
      </c>
      <c r="E112" s="47" t="s">
        <v>34</v>
      </c>
      <c r="F112" s="47">
        <v>433.6</v>
      </c>
      <c r="G112" s="46" t="s">
        <v>250</v>
      </c>
    </row>
    <row r="113" spans="1:7" ht="15.75" thickBot="1">
      <c r="A113" s="200"/>
      <c r="B113" s="206"/>
      <c r="C113" s="206"/>
      <c r="D113" s="209"/>
      <c r="E113" s="47" t="s">
        <v>35</v>
      </c>
      <c r="F113" s="47" t="s">
        <v>37</v>
      </c>
      <c r="G113" s="46" t="s">
        <v>35</v>
      </c>
    </row>
    <row r="114" spans="1:7" ht="15.75" thickBot="1">
      <c r="A114" s="200"/>
      <c r="B114" s="206"/>
      <c r="C114" s="206"/>
      <c r="D114" s="209"/>
      <c r="E114" s="47" t="s">
        <v>36</v>
      </c>
      <c r="F114" s="47" t="s">
        <v>38</v>
      </c>
      <c r="G114" s="46" t="s">
        <v>251</v>
      </c>
    </row>
    <row r="115" spans="1:7" ht="15.75" thickBot="1">
      <c r="A115" s="200"/>
      <c r="B115" s="206"/>
      <c r="C115" s="206"/>
      <c r="D115" s="209"/>
      <c r="E115" s="47" t="s">
        <v>252</v>
      </c>
      <c r="F115" s="47" t="s">
        <v>39</v>
      </c>
      <c r="G115" s="46"/>
    </row>
    <row r="116" spans="1:7" ht="15.75" thickBot="1">
      <c r="A116" s="200"/>
      <c r="B116" s="206"/>
      <c r="C116" s="207"/>
      <c r="D116" s="210"/>
      <c r="E116" s="47" t="s">
        <v>253</v>
      </c>
      <c r="F116" s="47" t="s">
        <v>40</v>
      </c>
      <c r="G116" s="46"/>
    </row>
    <row r="117" spans="1:7" ht="26.25" thickBot="1">
      <c r="A117" s="200"/>
      <c r="B117" s="206"/>
      <c r="C117" s="199" t="s">
        <v>41</v>
      </c>
      <c r="D117" s="199" t="s">
        <v>42</v>
      </c>
      <c r="E117" s="43" t="s">
        <v>254</v>
      </c>
      <c r="F117" s="56">
        <v>1626</v>
      </c>
      <c r="G117" s="46" t="s">
        <v>255</v>
      </c>
    </row>
    <row r="118" spans="1:7" ht="15.75" thickBot="1">
      <c r="A118" s="200"/>
      <c r="B118" s="206"/>
      <c r="C118" s="200"/>
      <c r="D118" s="200"/>
      <c r="E118" s="43" t="s">
        <v>43</v>
      </c>
      <c r="F118" s="43" t="s">
        <v>47</v>
      </c>
      <c r="G118" s="46" t="s">
        <v>43</v>
      </c>
    </row>
    <row r="119" spans="1:7" ht="15.75" thickBot="1">
      <c r="A119" s="200"/>
      <c r="B119" s="206"/>
      <c r="C119" s="200"/>
      <c r="D119" s="200"/>
      <c r="E119" s="43" t="s">
        <v>44</v>
      </c>
      <c r="F119" s="43" t="s">
        <v>48</v>
      </c>
      <c r="G119" s="46" t="s">
        <v>256</v>
      </c>
    </row>
    <row r="120" spans="1:7" ht="15.75" thickBot="1">
      <c r="A120" s="200"/>
      <c r="B120" s="206"/>
      <c r="C120" s="200"/>
      <c r="D120" s="200"/>
      <c r="E120" s="43" t="s">
        <v>45</v>
      </c>
      <c r="F120" s="43" t="s">
        <v>49</v>
      </c>
      <c r="G120" s="46"/>
    </row>
    <row r="121" spans="1:7" ht="15.75" thickBot="1">
      <c r="A121" s="201"/>
      <c r="B121" s="207"/>
      <c r="C121" s="201"/>
      <c r="D121" s="201"/>
      <c r="E121" s="43" t="s">
        <v>46</v>
      </c>
      <c r="F121" s="43" t="s">
        <v>50</v>
      </c>
      <c r="G121" s="46"/>
    </row>
  </sheetData>
  <mergeCells count="55">
    <mergeCell ref="C42:C46"/>
    <mergeCell ref="D42:D46"/>
    <mergeCell ref="I32:K32"/>
    <mergeCell ref="C32:C36"/>
    <mergeCell ref="D32:D36"/>
    <mergeCell ref="C37:C41"/>
    <mergeCell ref="D37:D41"/>
    <mergeCell ref="D7:D11"/>
    <mergeCell ref="A12:A81"/>
    <mergeCell ref="B12:B46"/>
    <mergeCell ref="C12:C16"/>
    <mergeCell ref="D12:D16"/>
    <mergeCell ref="C17:C21"/>
    <mergeCell ref="D17:D21"/>
    <mergeCell ref="C22:C26"/>
    <mergeCell ref="D22:D26"/>
    <mergeCell ref="C27:C31"/>
    <mergeCell ref="A2:A11"/>
    <mergeCell ref="B2:B11"/>
    <mergeCell ref="C2:C6"/>
    <mergeCell ref="D2:D6"/>
    <mergeCell ref="C7:C11"/>
    <mergeCell ref="D27:D31"/>
    <mergeCell ref="A82:A121"/>
    <mergeCell ref="B82:B111"/>
    <mergeCell ref="C82:C111"/>
    <mergeCell ref="D82:D111"/>
    <mergeCell ref="B47:B81"/>
    <mergeCell ref="C47:C51"/>
    <mergeCell ref="D47:D51"/>
    <mergeCell ref="C52:C56"/>
    <mergeCell ref="D52:D56"/>
    <mergeCell ref="C57:C61"/>
    <mergeCell ref="D57:D61"/>
    <mergeCell ref="C62:C66"/>
    <mergeCell ref="D62:D66"/>
    <mergeCell ref="C67:C71"/>
    <mergeCell ref="D67:D71"/>
    <mergeCell ref="C72:C76"/>
    <mergeCell ref="D72:D76"/>
    <mergeCell ref="C77:C81"/>
    <mergeCell ref="D77:D81"/>
    <mergeCell ref="F82:F87"/>
    <mergeCell ref="G82:G87"/>
    <mergeCell ref="F88:F93"/>
    <mergeCell ref="F94:F99"/>
    <mergeCell ref="F100:F105"/>
    <mergeCell ref="G100:G105"/>
    <mergeCell ref="F106:F111"/>
    <mergeCell ref="G106:G111"/>
    <mergeCell ref="B112:B121"/>
    <mergeCell ref="C112:C116"/>
    <mergeCell ref="D112:D116"/>
    <mergeCell ref="C117:C121"/>
    <mergeCell ref="D117:D1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tabColor rgb="FFFF0000"/>
    <pageSetUpPr fitToPage="1"/>
  </sheetPr>
  <dimension ref="A1:EX40"/>
  <sheetViews>
    <sheetView tabSelected="1" topLeftCell="S1" zoomScale="85" zoomScaleNormal="85" workbookViewId="0">
      <selection activeCell="AB11" sqref="AB1:AB1048576"/>
    </sheetView>
  </sheetViews>
  <sheetFormatPr defaultColWidth="11.42578125" defaultRowHeight="15"/>
  <cols>
    <col min="1" max="1" width="11.42578125" style="60"/>
    <col min="2" max="2" width="20.42578125" style="60" customWidth="1"/>
    <col min="3" max="3" width="11.42578125" style="60"/>
    <col min="4" max="4" width="8.140625" style="60" customWidth="1"/>
    <col min="5" max="5" width="9.5703125" style="60" hidden="1" customWidth="1"/>
    <col min="6" max="6" width="10.140625" style="60" hidden="1" customWidth="1"/>
    <col min="7" max="7" width="15.5703125" style="60" hidden="1" customWidth="1"/>
    <col min="8" max="8" width="6.140625" style="60" hidden="1" customWidth="1"/>
    <col min="9" max="9" width="9.5703125" style="60" hidden="1" customWidth="1"/>
    <col min="10" max="10" width="34" style="60" hidden="1" customWidth="1"/>
    <col min="11" max="11" width="9.140625" style="60" hidden="1" customWidth="1"/>
    <col min="12" max="12" width="7.42578125" style="60" hidden="1" customWidth="1"/>
    <col min="13" max="13" width="9.28515625" style="31" customWidth="1"/>
    <col min="14" max="14" width="6.42578125" style="31" customWidth="1"/>
    <col min="15" max="15" width="13.140625" style="31" customWidth="1"/>
    <col min="16" max="16" width="141.7109375" style="31" customWidth="1"/>
    <col min="17" max="17" width="62.28515625" style="31" customWidth="1"/>
    <col min="18" max="18" width="31.140625" style="31" customWidth="1"/>
    <col min="19" max="19" width="12" style="31" customWidth="1"/>
    <col min="20" max="20" width="14.140625" style="31" customWidth="1"/>
    <col min="21" max="21" width="13.5703125" style="31" customWidth="1"/>
    <col min="22" max="22" width="102" style="31" customWidth="1"/>
    <col min="23" max="23" width="10.85546875" style="31" customWidth="1"/>
    <col min="24" max="24" width="35.85546875" style="31" customWidth="1"/>
    <col min="25" max="25" width="10.85546875" style="31" customWidth="1"/>
    <col min="26" max="26" width="14.140625" style="31" customWidth="1"/>
    <col min="27" max="154" width="11.42578125" style="59"/>
    <col min="155" max="16384" width="11.42578125" style="31"/>
  </cols>
  <sheetData>
    <row r="1" spans="1:154" ht="15" customHeight="1" thickTop="1" thickBot="1">
      <c r="A1" s="224" t="s">
        <v>0</v>
      </c>
      <c r="B1" s="224" t="s">
        <v>1</v>
      </c>
      <c r="C1" s="224" t="s">
        <v>2</v>
      </c>
      <c r="D1" s="224" t="s">
        <v>55</v>
      </c>
      <c r="E1" s="224" t="s">
        <v>61</v>
      </c>
      <c r="F1" s="224" t="s">
        <v>273</v>
      </c>
      <c r="G1" s="224"/>
      <c r="H1" s="224"/>
      <c r="I1" s="224"/>
      <c r="J1" s="224"/>
      <c r="K1" s="224">
        <v>2020</v>
      </c>
      <c r="L1" s="224"/>
      <c r="M1" s="224"/>
      <c r="N1" s="224"/>
      <c r="O1" s="224"/>
      <c r="P1" s="224"/>
      <c r="Q1" s="224"/>
      <c r="R1" s="224"/>
      <c r="S1" s="225" t="s">
        <v>5</v>
      </c>
      <c r="T1" s="221" t="s">
        <v>90</v>
      </c>
      <c r="U1" s="222"/>
      <c r="V1" s="223"/>
      <c r="W1" s="217" t="s">
        <v>6</v>
      </c>
      <c r="X1" s="68"/>
      <c r="Y1" s="68"/>
      <c r="Z1" s="219" t="s">
        <v>93</v>
      </c>
    </row>
    <row r="2" spans="1:154" ht="96" customHeight="1" thickTop="1" thickBot="1">
      <c r="A2" s="224"/>
      <c r="B2" s="224"/>
      <c r="C2" s="224"/>
      <c r="D2" s="224"/>
      <c r="E2" s="224"/>
      <c r="F2" s="167" t="s">
        <v>51</v>
      </c>
      <c r="G2" s="167"/>
      <c r="H2" s="167" t="s">
        <v>54</v>
      </c>
      <c r="I2" s="167" t="s">
        <v>52</v>
      </c>
      <c r="J2" s="167" t="s">
        <v>275</v>
      </c>
      <c r="K2" s="167" t="s">
        <v>51</v>
      </c>
      <c r="L2" s="167" t="s">
        <v>272</v>
      </c>
      <c r="M2" s="167" t="s">
        <v>65</v>
      </c>
      <c r="N2" s="167" t="s">
        <v>52</v>
      </c>
      <c r="O2" s="167" t="s">
        <v>66</v>
      </c>
      <c r="P2" s="167" t="s">
        <v>53</v>
      </c>
      <c r="Q2" s="167" t="s">
        <v>64</v>
      </c>
      <c r="R2" s="167" t="s">
        <v>155</v>
      </c>
      <c r="S2" s="226"/>
      <c r="T2" s="30" t="s">
        <v>92</v>
      </c>
      <c r="U2" s="30" t="s">
        <v>52</v>
      </c>
      <c r="V2" s="30" t="s">
        <v>91</v>
      </c>
      <c r="W2" s="218"/>
      <c r="X2" s="169" t="s">
        <v>274</v>
      </c>
      <c r="Y2" s="169"/>
      <c r="Z2" s="220"/>
    </row>
    <row r="3" spans="1:154" ht="18" customHeight="1" thickTop="1">
      <c r="A3" s="227" t="s">
        <v>7</v>
      </c>
      <c r="B3" s="227"/>
      <c r="C3" s="227"/>
      <c r="D3" s="227"/>
      <c r="E3" s="227"/>
      <c r="F3" s="227"/>
      <c r="G3" s="227"/>
      <c r="H3" s="227"/>
      <c r="I3" s="227"/>
      <c r="J3" s="227"/>
      <c r="K3" s="227"/>
      <c r="L3" s="227"/>
      <c r="M3" s="227"/>
      <c r="N3" s="227"/>
      <c r="O3" s="227"/>
      <c r="P3" s="227"/>
      <c r="Q3" s="227"/>
      <c r="R3" s="227"/>
      <c r="S3" s="61"/>
      <c r="T3" s="61"/>
      <c r="U3" s="61"/>
      <c r="V3" s="61"/>
      <c r="W3" s="62"/>
      <c r="X3" s="61"/>
      <c r="Y3" s="61"/>
      <c r="Z3" s="63"/>
    </row>
    <row r="4" spans="1:154" s="32" customFormat="1" ht="303" customHeight="1">
      <c r="A4" s="216" t="s">
        <v>8</v>
      </c>
      <c r="B4" s="216" t="s">
        <v>9</v>
      </c>
      <c r="C4" s="64" t="s">
        <v>10</v>
      </c>
      <c r="D4" s="64"/>
      <c r="E4" s="64">
        <v>22</v>
      </c>
      <c r="F4" s="64">
        <v>34</v>
      </c>
      <c r="G4" s="171"/>
      <c r="H4" s="64">
        <v>29</v>
      </c>
      <c r="I4" s="157">
        <v>0.85</v>
      </c>
      <c r="J4" s="172" t="s">
        <v>434</v>
      </c>
      <c r="K4" s="64">
        <v>28</v>
      </c>
      <c r="L4" s="64">
        <v>25</v>
      </c>
      <c r="M4" s="64">
        <v>29</v>
      </c>
      <c r="N4" s="157">
        <v>1.04</v>
      </c>
      <c r="O4" s="173" t="s">
        <v>459</v>
      </c>
      <c r="P4" s="65" t="s">
        <v>460</v>
      </c>
      <c r="Q4" s="64" t="s">
        <v>461</v>
      </c>
      <c r="R4" s="64" t="s">
        <v>463</v>
      </c>
      <c r="S4" s="174" t="s">
        <v>435</v>
      </c>
      <c r="T4" s="175">
        <v>22.305599999999998</v>
      </c>
      <c r="U4" s="198">
        <f>+T4/66</f>
        <v>0.33796363636363635</v>
      </c>
      <c r="V4" s="64" t="s">
        <v>473</v>
      </c>
      <c r="W4" s="64" t="s">
        <v>436</v>
      </c>
      <c r="X4" s="64" t="s">
        <v>462</v>
      </c>
      <c r="Y4" s="64"/>
      <c r="Z4" s="64"/>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row>
    <row r="5" spans="1:154" ht="305.25" customHeight="1">
      <c r="A5" s="216"/>
      <c r="B5" s="216"/>
      <c r="C5" s="64" t="s">
        <v>17</v>
      </c>
      <c r="D5" s="64"/>
      <c r="E5" s="64">
        <v>15</v>
      </c>
      <c r="F5" s="64">
        <v>23</v>
      </c>
      <c r="G5" s="176"/>
      <c r="H5" s="64">
        <v>13</v>
      </c>
      <c r="I5" s="157">
        <v>0.56999999999999995</v>
      </c>
      <c r="J5" s="67" t="s">
        <v>438</v>
      </c>
      <c r="K5" s="64">
        <v>7</v>
      </c>
      <c r="L5" s="64">
        <v>0</v>
      </c>
      <c r="M5" s="64">
        <v>0</v>
      </c>
      <c r="N5" s="157">
        <v>0</v>
      </c>
      <c r="O5" s="177" t="s">
        <v>439</v>
      </c>
      <c r="P5" s="65" t="s">
        <v>440</v>
      </c>
      <c r="Q5" s="64" t="s">
        <v>441</v>
      </c>
      <c r="R5" s="64" t="s">
        <v>442</v>
      </c>
      <c r="S5" s="174" t="s">
        <v>435</v>
      </c>
      <c r="T5" s="64">
        <v>52.046399999999998</v>
      </c>
      <c r="U5" s="198">
        <f>+T5/66</f>
        <v>0.78858181818181816</v>
      </c>
      <c r="V5" s="64" t="s">
        <v>473</v>
      </c>
      <c r="W5" s="64" t="s">
        <v>436</v>
      </c>
      <c r="X5" s="64" t="s">
        <v>437</v>
      </c>
      <c r="Y5" s="64"/>
      <c r="Z5" s="64"/>
    </row>
    <row r="6" spans="1:154" ht="409.5" customHeight="1">
      <c r="A6" s="216" t="s">
        <v>259</v>
      </c>
      <c r="B6" s="216" t="s">
        <v>260</v>
      </c>
      <c r="C6" s="168" t="s">
        <v>261</v>
      </c>
      <c r="D6" s="64" t="s">
        <v>56</v>
      </c>
      <c r="E6" s="64" t="s">
        <v>20</v>
      </c>
      <c r="F6" s="178" t="s">
        <v>262</v>
      </c>
      <c r="G6" s="179"/>
      <c r="H6" s="180">
        <f t="shared" ref="H6:H19" si="0">+M6</f>
        <v>41</v>
      </c>
      <c r="I6" s="65">
        <f>+H6/138</f>
        <v>0.29710144927536231</v>
      </c>
      <c r="J6" s="65"/>
      <c r="K6" s="180">
        <f>+K7+K8+K9+K10+K11+K12</f>
        <v>28</v>
      </c>
      <c r="L6" s="180"/>
      <c r="M6" s="180">
        <f>+M7+M8+M9+M10+M11+M12</f>
        <v>41</v>
      </c>
      <c r="N6" s="65">
        <f t="shared" ref="N6:N19" si="1">+M6/K6</f>
        <v>1.4642857142857142</v>
      </c>
      <c r="O6" s="181" t="s">
        <v>448</v>
      </c>
      <c r="P6" s="64" t="s">
        <v>464</v>
      </c>
      <c r="Q6" s="64" t="s">
        <v>421</v>
      </c>
      <c r="R6" s="64" t="s">
        <v>422</v>
      </c>
      <c r="S6" s="182">
        <f>+S7+S8+S9+S10+S11+S12</f>
        <v>150000000</v>
      </c>
      <c r="T6" s="182">
        <f>+T7+T8+T9+T10+T11+T12</f>
        <v>139000000</v>
      </c>
      <c r="U6" s="182">
        <f t="shared" ref="U6:U19" si="2">+T6/S6*100</f>
        <v>92.666666666666657</v>
      </c>
      <c r="V6" s="64" t="s">
        <v>474</v>
      </c>
      <c r="W6" s="64" t="s">
        <v>423</v>
      </c>
      <c r="X6" s="64" t="s">
        <v>424</v>
      </c>
      <c r="Y6" s="64"/>
      <c r="Z6" s="64"/>
    </row>
    <row r="7" spans="1:154" ht="97.5" customHeight="1">
      <c r="A7" s="216"/>
      <c r="B7" s="216"/>
      <c r="C7" s="216" t="s">
        <v>263</v>
      </c>
      <c r="D7" s="176" t="s">
        <v>58</v>
      </c>
      <c r="E7" s="64" t="s">
        <v>20</v>
      </c>
      <c r="F7" s="178" t="s">
        <v>264</v>
      </c>
      <c r="G7" s="179"/>
      <c r="H7" s="180">
        <f t="shared" si="0"/>
        <v>7</v>
      </c>
      <c r="I7" s="65">
        <f>+H7/13</f>
        <v>0.53846153846153844</v>
      </c>
      <c r="J7" s="65"/>
      <c r="K7" s="180">
        <v>3</v>
      </c>
      <c r="L7" s="180"/>
      <c r="M7" s="180">
        <v>7</v>
      </c>
      <c r="N7" s="65">
        <f t="shared" si="1"/>
        <v>2.3333333333333335</v>
      </c>
      <c r="O7" s="181" t="s">
        <v>448</v>
      </c>
      <c r="P7" s="64" t="s">
        <v>465</v>
      </c>
      <c r="Q7" s="64"/>
      <c r="R7" s="64"/>
      <c r="S7" s="182">
        <v>11315000</v>
      </c>
      <c r="T7" s="182">
        <v>11315000</v>
      </c>
      <c r="U7" s="64">
        <f t="shared" si="2"/>
        <v>100</v>
      </c>
      <c r="V7" s="64" t="s">
        <v>475</v>
      </c>
      <c r="W7" s="64"/>
      <c r="X7" s="64"/>
      <c r="Y7" s="64"/>
      <c r="Z7" s="64"/>
    </row>
    <row r="8" spans="1:154" ht="97.5" customHeight="1">
      <c r="A8" s="216"/>
      <c r="B8" s="216"/>
      <c r="C8" s="216"/>
      <c r="D8" s="64" t="s">
        <v>57</v>
      </c>
      <c r="E8" s="64" t="s">
        <v>20</v>
      </c>
      <c r="F8" s="178" t="s">
        <v>265</v>
      </c>
      <c r="G8" s="179"/>
      <c r="H8" s="180">
        <f t="shared" si="0"/>
        <v>7</v>
      </c>
      <c r="I8" s="65">
        <f>+H8/25</f>
        <v>0.28000000000000003</v>
      </c>
      <c r="J8" s="65"/>
      <c r="K8" s="180">
        <v>5</v>
      </c>
      <c r="L8" s="180"/>
      <c r="M8" s="180">
        <v>7</v>
      </c>
      <c r="N8" s="65">
        <f t="shared" si="1"/>
        <v>1.4</v>
      </c>
      <c r="O8" s="181" t="s">
        <v>448</v>
      </c>
      <c r="P8" s="64" t="s">
        <v>465</v>
      </c>
      <c r="Q8" s="64"/>
      <c r="R8" s="64"/>
      <c r="S8" s="182">
        <v>32478514</v>
      </c>
      <c r="T8" s="182">
        <v>32478514</v>
      </c>
      <c r="U8" s="64">
        <f t="shared" si="2"/>
        <v>100</v>
      </c>
      <c r="V8" s="64"/>
      <c r="W8" s="64"/>
      <c r="X8" s="64"/>
      <c r="Y8" s="64"/>
      <c r="Z8" s="64"/>
    </row>
    <row r="9" spans="1:154" ht="97.5" customHeight="1">
      <c r="A9" s="216"/>
      <c r="B9" s="216"/>
      <c r="C9" s="216"/>
      <c r="D9" s="176" t="s">
        <v>59</v>
      </c>
      <c r="E9" s="64" t="s">
        <v>20</v>
      </c>
      <c r="F9" s="178" t="s">
        <v>265</v>
      </c>
      <c r="G9" s="179"/>
      <c r="H9" s="180">
        <f t="shared" si="0"/>
        <v>6</v>
      </c>
      <c r="I9" s="65">
        <f>+H9/25</f>
        <v>0.24</v>
      </c>
      <c r="J9" s="65"/>
      <c r="K9" s="180">
        <v>5</v>
      </c>
      <c r="L9" s="180"/>
      <c r="M9" s="180">
        <v>6</v>
      </c>
      <c r="N9" s="65">
        <f t="shared" si="1"/>
        <v>1.2</v>
      </c>
      <c r="O9" s="181" t="s">
        <v>448</v>
      </c>
      <c r="P9" s="64" t="s">
        <v>466</v>
      </c>
      <c r="Q9" s="64"/>
      <c r="R9" s="64"/>
      <c r="S9" s="182">
        <v>20937610</v>
      </c>
      <c r="T9" s="182">
        <v>20937610</v>
      </c>
      <c r="U9" s="64">
        <f t="shared" si="2"/>
        <v>100</v>
      </c>
      <c r="V9" s="64"/>
      <c r="W9" s="64"/>
      <c r="X9" s="64"/>
      <c r="Y9" s="64"/>
      <c r="Z9" s="64"/>
    </row>
    <row r="10" spans="1:154" ht="97.5" customHeight="1">
      <c r="A10" s="216"/>
      <c r="B10" s="216"/>
      <c r="C10" s="216"/>
      <c r="D10" s="176" t="s">
        <v>60</v>
      </c>
      <c r="E10" s="64" t="s">
        <v>20</v>
      </c>
      <c r="F10" s="178" t="s">
        <v>265</v>
      </c>
      <c r="G10" s="179"/>
      <c r="H10" s="180">
        <f t="shared" si="0"/>
        <v>5</v>
      </c>
      <c r="I10" s="65">
        <f>+H10/25</f>
        <v>0.2</v>
      </c>
      <c r="J10" s="65"/>
      <c r="K10" s="180">
        <v>5</v>
      </c>
      <c r="L10" s="180"/>
      <c r="M10" s="180">
        <v>5</v>
      </c>
      <c r="N10" s="65">
        <f t="shared" si="1"/>
        <v>1</v>
      </c>
      <c r="O10" s="181" t="s">
        <v>448</v>
      </c>
      <c r="P10" s="64" t="s">
        <v>466</v>
      </c>
      <c r="Q10" s="64"/>
      <c r="R10" s="64"/>
      <c r="S10" s="182">
        <v>20343437</v>
      </c>
      <c r="T10" s="182">
        <v>20343437</v>
      </c>
      <c r="U10" s="64">
        <f t="shared" si="2"/>
        <v>100</v>
      </c>
      <c r="V10" s="64"/>
      <c r="W10" s="64"/>
      <c r="X10" s="64"/>
      <c r="Y10" s="64"/>
      <c r="Z10" s="64"/>
    </row>
    <row r="11" spans="1:154" ht="395.25" customHeight="1">
      <c r="A11" s="216"/>
      <c r="B11" s="216"/>
      <c r="C11" s="216"/>
      <c r="D11" s="176" t="s">
        <v>62</v>
      </c>
      <c r="E11" s="64" t="s">
        <v>20</v>
      </c>
      <c r="F11" s="178" t="s">
        <v>265</v>
      </c>
      <c r="G11" s="179"/>
      <c r="H11" s="180">
        <f t="shared" si="0"/>
        <v>5</v>
      </c>
      <c r="I11" s="65">
        <f>+H11/25</f>
        <v>0.2</v>
      </c>
      <c r="J11" s="65"/>
      <c r="K11" s="180">
        <v>5</v>
      </c>
      <c r="L11" s="180"/>
      <c r="M11" s="180">
        <v>5</v>
      </c>
      <c r="N11" s="65">
        <f t="shared" si="1"/>
        <v>1</v>
      </c>
      <c r="O11" s="181" t="s">
        <v>448</v>
      </c>
      <c r="P11" s="64" t="s">
        <v>466</v>
      </c>
      <c r="Q11" s="64"/>
      <c r="R11" s="64"/>
      <c r="S11" s="182">
        <v>34584864</v>
      </c>
      <c r="T11" s="182">
        <v>23584864</v>
      </c>
      <c r="U11" s="183">
        <f t="shared" si="2"/>
        <v>68.194178817646929</v>
      </c>
      <c r="V11" s="64" t="s">
        <v>474</v>
      </c>
      <c r="W11" s="64" t="s">
        <v>480</v>
      </c>
      <c r="X11" s="64"/>
      <c r="Y11" s="64"/>
      <c r="Z11" s="64"/>
    </row>
    <row r="12" spans="1:154" ht="97.5" customHeight="1">
      <c r="A12" s="216"/>
      <c r="B12" s="216"/>
      <c r="C12" s="216"/>
      <c r="D12" s="176" t="s">
        <v>63</v>
      </c>
      <c r="E12" s="64" t="s">
        <v>20</v>
      </c>
      <c r="F12" s="178" t="s">
        <v>265</v>
      </c>
      <c r="G12" s="179"/>
      <c r="H12" s="180">
        <f t="shared" si="0"/>
        <v>11</v>
      </c>
      <c r="I12" s="65">
        <f>+H12/25</f>
        <v>0.44</v>
      </c>
      <c r="J12" s="65"/>
      <c r="K12" s="180">
        <v>5</v>
      </c>
      <c r="L12" s="180"/>
      <c r="M12" s="180">
        <v>11</v>
      </c>
      <c r="N12" s="65">
        <f t="shared" si="1"/>
        <v>2.2000000000000002</v>
      </c>
      <c r="O12" s="181" t="s">
        <v>448</v>
      </c>
      <c r="P12" s="64" t="s">
        <v>465</v>
      </c>
      <c r="Q12" s="64"/>
      <c r="R12" s="64"/>
      <c r="S12" s="182">
        <v>30340575</v>
      </c>
      <c r="T12" s="182">
        <v>30340575</v>
      </c>
      <c r="U12" s="183">
        <f t="shared" si="2"/>
        <v>100</v>
      </c>
      <c r="V12" s="64"/>
      <c r="W12" s="64"/>
      <c r="X12" s="64"/>
      <c r="Y12" s="64"/>
      <c r="Z12" s="64"/>
    </row>
    <row r="13" spans="1:154" ht="400.5" customHeight="1">
      <c r="A13" s="216"/>
      <c r="B13" s="216" t="s">
        <v>266</v>
      </c>
      <c r="C13" s="168" t="s">
        <v>267</v>
      </c>
      <c r="D13" s="176" t="s">
        <v>56</v>
      </c>
      <c r="E13" s="64" t="s">
        <v>20</v>
      </c>
      <c r="F13" s="178" t="s">
        <v>268</v>
      </c>
      <c r="G13" s="179"/>
      <c r="H13" s="180">
        <f t="shared" si="0"/>
        <v>42</v>
      </c>
      <c r="I13" s="65">
        <f>+H13/163</f>
        <v>0.25766871165644173</v>
      </c>
      <c r="J13" s="65"/>
      <c r="K13" s="180">
        <f>+K14+K15+K16+K17+K18+K19</f>
        <v>28</v>
      </c>
      <c r="L13" s="180"/>
      <c r="M13" s="180">
        <f>+M14+M15+M16+M17+M18+M19</f>
        <v>42</v>
      </c>
      <c r="N13" s="65">
        <f t="shared" si="1"/>
        <v>1.5</v>
      </c>
      <c r="O13" s="181" t="s">
        <v>448</v>
      </c>
      <c r="P13" s="64" t="s">
        <v>467</v>
      </c>
      <c r="Q13" s="64" t="s">
        <v>425</v>
      </c>
      <c r="R13" s="64" t="s">
        <v>426</v>
      </c>
      <c r="S13" s="184">
        <f>+S14+S15+S16+S17+S18+S19</f>
        <v>150000000</v>
      </c>
      <c r="T13" s="184">
        <f>+T14+T15+T16+T17+T18+T19</f>
        <v>139000000</v>
      </c>
      <c r="U13" s="184">
        <f t="shared" si="2"/>
        <v>92.666666666666657</v>
      </c>
      <c r="V13" s="64" t="s">
        <v>474</v>
      </c>
      <c r="W13" s="64" t="s">
        <v>423</v>
      </c>
      <c r="X13" s="64" t="s">
        <v>424</v>
      </c>
      <c r="Y13" s="64"/>
      <c r="Z13" s="64"/>
    </row>
    <row r="14" spans="1:154" ht="54">
      <c r="A14" s="216"/>
      <c r="B14" s="216"/>
      <c r="C14" s="216" t="s">
        <v>269</v>
      </c>
      <c r="D14" s="176" t="s">
        <v>58</v>
      </c>
      <c r="E14" s="64" t="s">
        <v>20</v>
      </c>
      <c r="F14" s="178" t="s">
        <v>264</v>
      </c>
      <c r="G14" s="179"/>
      <c r="H14" s="180">
        <f t="shared" si="0"/>
        <v>3</v>
      </c>
      <c r="I14" s="65">
        <f>+H14/13</f>
        <v>0.23076923076923078</v>
      </c>
      <c r="J14" s="65"/>
      <c r="K14" s="180">
        <v>3</v>
      </c>
      <c r="L14" s="180"/>
      <c r="M14" s="180">
        <v>3</v>
      </c>
      <c r="N14" s="65">
        <f t="shared" si="1"/>
        <v>1</v>
      </c>
      <c r="O14" s="181" t="s">
        <v>448</v>
      </c>
      <c r="P14" s="64" t="s">
        <v>468</v>
      </c>
      <c r="Q14" s="64"/>
      <c r="R14" s="64"/>
      <c r="S14" s="182">
        <v>11315000</v>
      </c>
      <c r="T14" s="182">
        <v>11315000</v>
      </c>
      <c r="U14" s="64">
        <f t="shared" si="2"/>
        <v>100</v>
      </c>
      <c r="V14" s="64"/>
      <c r="W14" s="64"/>
      <c r="X14" s="64"/>
      <c r="Y14" s="64"/>
      <c r="Z14" s="64"/>
    </row>
    <row r="15" spans="1:154" ht="54">
      <c r="A15" s="216"/>
      <c r="B15" s="216"/>
      <c r="C15" s="216"/>
      <c r="D15" s="176" t="s">
        <v>57</v>
      </c>
      <c r="E15" s="64" t="s">
        <v>20</v>
      </c>
      <c r="F15" s="178" t="s">
        <v>270</v>
      </c>
      <c r="G15" s="179"/>
      <c r="H15" s="180">
        <f t="shared" si="0"/>
        <v>8</v>
      </c>
      <c r="I15" s="65">
        <f>+H15/30</f>
        <v>0.26666666666666666</v>
      </c>
      <c r="J15" s="65"/>
      <c r="K15" s="180">
        <v>5</v>
      </c>
      <c r="L15" s="180"/>
      <c r="M15" s="180">
        <v>8</v>
      </c>
      <c r="N15" s="65">
        <f t="shared" si="1"/>
        <v>1.6</v>
      </c>
      <c r="O15" s="181" t="s">
        <v>448</v>
      </c>
      <c r="P15" s="64" t="s">
        <v>469</v>
      </c>
      <c r="Q15" s="64"/>
      <c r="R15" s="64"/>
      <c r="S15" s="182">
        <v>32478514</v>
      </c>
      <c r="T15" s="182">
        <v>32478514</v>
      </c>
      <c r="U15" s="64">
        <f t="shared" si="2"/>
        <v>100</v>
      </c>
      <c r="V15" s="64"/>
      <c r="W15" s="64"/>
      <c r="X15" s="64"/>
      <c r="Y15" s="64"/>
      <c r="Z15" s="64"/>
    </row>
    <row r="16" spans="1:154" ht="54">
      <c r="A16" s="216"/>
      <c r="B16" s="216"/>
      <c r="C16" s="216"/>
      <c r="D16" s="176" t="s">
        <v>59</v>
      </c>
      <c r="E16" s="64" t="s">
        <v>20</v>
      </c>
      <c r="F16" s="178" t="s">
        <v>270</v>
      </c>
      <c r="G16" s="179"/>
      <c r="H16" s="180">
        <f t="shared" si="0"/>
        <v>14</v>
      </c>
      <c r="I16" s="65">
        <f>+H16/30</f>
        <v>0.46666666666666667</v>
      </c>
      <c r="J16" s="65"/>
      <c r="K16" s="180">
        <v>5</v>
      </c>
      <c r="L16" s="180"/>
      <c r="M16" s="180">
        <v>14</v>
      </c>
      <c r="N16" s="65">
        <f t="shared" si="1"/>
        <v>2.8</v>
      </c>
      <c r="O16" s="181" t="s">
        <v>448</v>
      </c>
      <c r="P16" s="64" t="s">
        <v>469</v>
      </c>
      <c r="Q16" s="64"/>
      <c r="R16" s="64"/>
      <c r="S16" s="182">
        <v>20937610</v>
      </c>
      <c r="T16" s="182">
        <v>20937610</v>
      </c>
      <c r="U16" s="64">
        <f t="shared" si="2"/>
        <v>100</v>
      </c>
      <c r="V16" s="64"/>
      <c r="W16" s="64"/>
      <c r="X16" s="64"/>
      <c r="Y16" s="64"/>
      <c r="Z16" s="64"/>
    </row>
    <row r="17" spans="1:26" ht="54">
      <c r="A17" s="216"/>
      <c r="B17" s="216"/>
      <c r="C17" s="216"/>
      <c r="D17" s="176" t="s">
        <v>60</v>
      </c>
      <c r="E17" s="64" t="s">
        <v>20</v>
      </c>
      <c r="F17" s="178" t="s">
        <v>270</v>
      </c>
      <c r="G17" s="179"/>
      <c r="H17" s="180">
        <f t="shared" si="0"/>
        <v>5</v>
      </c>
      <c r="I17" s="65">
        <f>+H17/30</f>
        <v>0.16666666666666666</v>
      </c>
      <c r="J17" s="65"/>
      <c r="K17" s="180">
        <v>5</v>
      </c>
      <c r="L17" s="180"/>
      <c r="M17" s="180">
        <v>5</v>
      </c>
      <c r="N17" s="65">
        <f t="shared" si="1"/>
        <v>1</v>
      </c>
      <c r="O17" s="181" t="s">
        <v>448</v>
      </c>
      <c r="P17" s="64" t="s">
        <v>468</v>
      </c>
      <c r="Q17" s="64"/>
      <c r="R17" s="64"/>
      <c r="S17" s="182">
        <v>20343437</v>
      </c>
      <c r="T17" s="182">
        <v>20343437</v>
      </c>
      <c r="U17" s="64">
        <f t="shared" si="2"/>
        <v>100</v>
      </c>
      <c r="V17" s="64"/>
      <c r="W17" s="64"/>
      <c r="X17" s="64"/>
      <c r="Y17" s="64"/>
      <c r="Z17" s="64"/>
    </row>
    <row r="18" spans="1:26" ht="404.25" customHeight="1">
      <c r="A18" s="216"/>
      <c r="B18" s="216"/>
      <c r="C18" s="216"/>
      <c r="D18" s="176" t="s">
        <v>62</v>
      </c>
      <c r="E18" s="64" t="s">
        <v>20</v>
      </c>
      <c r="F18" s="178" t="s">
        <v>270</v>
      </c>
      <c r="G18" s="179"/>
      <c r="H18" s="180">
        <f t="shared" si="0"/>
        <v>5</v>
      </c>
      <c r="I18" s="65">
        <f>+H18/30</f>
        <v>0.16666666666666666</v>
      </c>
      <c r="J18" s="65"/>
      <c r="K18" s="180">
        <v>5</v>
      </c>
      <c r="L18" s="180"/>
      <c r="M18" s="180">
        <v>5</v>
      </c>
      <c r="N18" s="65">
        <f t="shared" si="1"/>
        <v>1</v>
      </c>
      <c r="O18" s="181" t="s">
        <v>448</v>
      </c>
      <c r="P18" s="64" t="s">
        <v>470</v>
      </c>
      <c r="Q18" s="64"/>
      <c r="R18" s="64"/>
      <c r="S18" s="182">
        <v>34584864</v>
      </c>
      <c r="T18" s="182">
        <v>23584864</v>
      </c>
      <c r="U18" s="183">
        <f t="shared" si="2"/>
        <v>68.194178817646929</v>
      </c>
      <c r="V18" s="64" t="s">
        <v>474</v>
      </c>
      <c r="W18" s="64"/>
      <c r="X18" s="64"/>
      <c r="Y18" s="64"/>
      <c r="Z18" s="64"/>
    </row>
    <row r="19" spans="1:26" ht="54">
      <c r="A19" s="216"/>
      <c r="B19" s="216"/>
      <c r="C19" s="216"/>
      <c r="D19" s="176" t="s">
        <v>63</v>
      </c>
      <c r="E19" s="64" t="s">
        <v>20</v>
      </c>
      <c r="F19" s="178" t="s">
        <v>270</v>
      </c>
      <c r="G19" s="179"/>
      <c r="H19" s="180">
        <f t="shared" si="0"/>
        <v>7</v>
      </c>
      <c r="I19" s="65">
        <f>+H19/30</f>
        <v>0.23333333333333334</v>
      </c>
      <c r="J19" s="65"/>
      <c r="K19" s="180">
        <v>5</v>
      </c>
      <c r="L19" s="180"/>
      <c r="M19" s="180">
        <v>7</v>
      </c>
      <c r="N19" s="65">
        <f t="shared" si="1"/>
        <v>1.4</v>
      </c>
      <c r="O19" s="181" t="s">
        <v>448</v>
      </c>
      <c r="P19" s="64" t="s">
        <v>469</v>
      </c>
      <c r="Q19" s="64"/>
      <c r="R19" s="64"/>
      <c r="S19" s="182">
        <v>30340575</v>
      </c>
      <c r="T19" s="182">
        <v>30340575</v>
      </c>
      <c r="U19" s="64">
        <f t="shared" si="2"/>
        <v>100</v>
      </c>
      <c r="V19" s="64"/>
      <c r="W19" s="64"/>
      <c r="X19" s="64"/>
      <c r="Y19" s="64"/>
      <c r="Z19" s="64"/>
    </row>
    <row r="20" spans="1:26">
      <c r="A20" s="216" t="s">
        <v>23</v>
      </c>
      <c r="B20" s="216" t="s">
        <v>24</v>
      </c>
      <c r="C20" s="216" t="s">
        <v>25</v>
      </c>
      <c r="D20" s="64" t="s">
        <v>56</v>
      </c>
      <c r="E20" s="215">
        <v>7372</v>
      </c>
      <c r="F20" s="180">
        <f>SUM(F21:F23)</f>
        <v>7476</v>
      </c>
      <c r="G20" s="180"/>
      <c r="H20" s="180">
        <f>SUM(H21:H23)</f>
        <v>4151</v>
      </c>
      <c r="I20" s="185">
        <f>+H20/F20</f>
        <v>0.55524344569288386</v>
      </c>
      <c r="J20" s="186"/>
      <c r="K20" s="180">
        <f>SUM(K21:K23)</f>
        <v>250</v>
      </c>
      <c r="L20" s="180">
        <f>SUM(L21:L23)</f>
        <v>162</v>
      </c>
      <c r="M20" s="147">
        <f>+M21+M22+M23</f>
        <v>1319</v>
      </c>
      <c r="N20" s="65">
        <f>+M20/K20</f>
        <v>5.2759999999999998</v>
      </c>
      <c r="O20" s="181" t="s">
        <v>448</v>
      </c>
      <c r="P20" s="64"/>
      <c r="Q20" s="64"/>
      <c r="R20" s="64"/>
      <c r="S20" s="174">
        <v>773</v>
      </c>
      <c r="T20" s="64">
        <f>SUM(T21:T23)</f>
        <v>705.48500000000001</v>
      </c>
      <c r="U20" s="65">
        <f>+T20/S20</f>
        <v>0.91265847347994822</v>
      </c>
      <c r="V20" s="64"/>
      <c r="W20" s="64"/>
      <c r="X20" s="64"/>
      <c r="Y20" s="64"/>
      <c r="Z20" s="64"/>
    </row>
    <row r="21" spans="1:26" ht="162">
      <c r="A21" s="216"/>
      <c r="B21" s="216"/>
      <c r="C21" s="216"/>
      <c r="D21" s="64"/>
      <c r="E21" s="215"/>
      <c r="F21" s="180">
        <v>476</v>
      </c>
      <c r="G21" s="156" t="s">
        <v>410</v>
      </c>
      <c r="H21" s="187">
        <v>381</v>
      </c>
      <c r="I21" s="65">
        <v>0.80042016806722693</v>
      </c>
      <c r="J21" s="188" t="s">
        <v>411</v>
      </c>
      <c r="K21" s="180">
        <v>150</v>
      </c>
      <c r="L21" s="189">
        <v>100</v>
      </c>
      <c r="M21" s="64">
        <v>355</v>
      </c>
      <c r="N21" s="65">
        <v>2.3666666666666667</v>
      </c>
      <c r="O21" s="181" t="s">
        <v>448</v>
      </c>
      <c r="P21" s="64" t="s">
        <v>412</v>
      </c>
      <c r="Q21" s="64" t="s">
        <v>413</v>
      </c>
      <c r="R21" s="64" t="s">
        <v>414</v>
      </c>
      <c r="S21" s="174">
        <v>1.1439999999999999</v>
      </c>
      <c r="T21" s="64">
        <v>1.085</v>
      </c>
      <c r="U21" s="65">
        <v>0.94842657342657344</v>
      </c>
      <c r="V21" s="64" t="s">
        <v>476</v>
      </c>
      <c r="W21" s="64" t="s">
        <v>415</v>
      </c>
      <c r="X21" s="64" t="s">
        <v>416</v>
      </c>
      <c r="Y21" s="64"/>
      <c r="Z21" s="64" t="s">
        <v>42</v>
      </c>
    </row>
    <row r="22" spans="1:26" ht="192.75" customHeight="1">
      <c r="A22" s="216"/>
      <c r="B22" s="216"/>
      <c r="C22" s="216"/>
      <c r="D22" s="64"/>
      <c r="E22" s="215"/>
      <c r="F22" s="147">
        <v>200</v>
      </c>
      <c r="G22" s="67" t="s">
        <v>70</v>
      </c>
      <c r="H22" s="66">
        <v>195</v>
      </c>
      <c r="I22" s="190">
        <v>0.97499999999999998</v>
      </c>
      <c r="J22" s="67" t="s">
        <v>75</v>
      </c>
      <c r="K22" s="147">
        <v>0</v>
      </c>
      <c r="L22" s="147">
        <v>26</v>
      </c>
      <c r="M22" s="147">
        <v>37</v>
      </c>
      <c r="N22" s="67"/>
      <c r="O22" s="181" t="s">
        <v>448</v>
      </c>
      <c r="P22" s="147" t="s">
        <v>409</v>
      </c>
      <c r="Q22" s="149" t="s">
        <v>406</v>
      </c>
      <c r="R22" s="149" t="s">
        <v>407</v>
      </c>
      <c r="S22" s="147"/>
      <c r="T22" s="147"/>
      <c r="U22" s="147"/>
      <c r="V22" s="147"/>
      <c r="W22" s="147" t="s">
        <v>405</v>
      </c>
      <c r="X22" s="149" t="s">
        <v>408</v>
      </c>
      <c r="Y22" s="147"/>
      <c r="Z22" s="147"/>
    </row>
    <row r="23" spans="1:26" ht="194.25" customHeight="1">
      <c r="A23" s="216"/>
      <c r="B23" s="216"/>
      <c r="C23" s="216"/>
      <c r="D23" s="64">
        <f>+M23-291</f>
        <v>636</v>
      </c>
      <c r="E23" s="215"/>
      <c r="F23" s="66">
        <v>6800</v>
      </c>
      <c r="G23" s="191" t="s">
        <v>271</v>
      </c>
      <c r="H23" s="162">
        <f>2157+636+491+291</f>
        <v>3575</v>
      </c>
      <c r="I23" s="163">
        <f>+H23/F23</f>
        <v>0.52573529411764708</v>
      </c>
      <c r="J23" s="162" t="s">
        <v>447</v>
      </c>
      <c r="K23" s="66">
        <v>100</v>
      </c>
      <c r="L23" s="66">
        <v>36</v>
      </c>
      <c r="M23" s="168">
        <f>636+291</f>
        <v>927</v>
      </c>
      <c r="N23" s="67">
        <f>927/K23</f>
        <v>9.27</v>
      </c>
      <c r="O23" s="181" t="s">
        <v>448</v>
      </c>
      <c r="P23" s="164" t="s">
        <v>471</v>
      </c>
      <c r="Q23" s="168" t="s">
        <v>449</v>
      </c>
      <c r="R23" s="168" t="s">
        <v>450</v>
      </c>
      <c r="S23" s="168" t="s">
        <v>451</v>
      </c>
      <c r="T23" s="165">
        <v>704.4</v>
      </c>
      <c r="U23" s="166">
        <f>+T23/772</f>
        <v>0.91243523316062169</v>
      </c>
      <c r="V23" s="170" t="s">
        <v>477</v>
      </c>
      <c r="W23" s="168" t="s">
        <v>452</v>
      </c>
      <c r="X23" s="168" t="s">
        <v>453</v>
      </c>
      <c r="Y23" s="168"/>
      <c r="Z23" s="168" t="s">
        <v>454</v>
      </c>
    </row>
    <row r="24" spans="1:26" ht="297">
      <c r="A24" s="216"/>
      <c r="B24" s="216" t="s">
        <v>32</v>
      </c>
      <c r="C24" s="64" t="s">
        <v>33</v>
      </c>
      <c r="D24" s="64"/>
      <c r="E24" s="157">
        <v>0.7</v>
      </c>
      <c r="F24" s="192">
        <v>0.85</v>
      </c>
      <c r="G24" s="193"/>
      <c r="H24" s="65">
        <v>1</v>
      </c>
      <c r="I24" s="65">
        <v>0.78</v>
      </c>
      <c r="J24" s="67">
        <v>0.5</v>
      </c>
      <c r="K24" s="192">
        <v>0.78</v>
      </c>
      <c r="L24" s="192">
        <v>0.73</v>
      </c>
      <c r="M24" s="148">
        <v>0.78</v>
      </c>
      <c r="N24" s="148">
        <v>1</v>
      </c>
      <c r="O24" s="181" t="s">
        <v>448</v>
      </c>
      <c r="P24" s="64" t="s">
        <v>427</v>
      </c>
      <c r="Q24" s="64" t="s">
        <v>428</v>
      </c>
      <c r="R24" s="64" t="s">
        <v>429</v>
      </c>
      <c r="S24" s="64" t="s">
        <v>430</v>
      </c>
      <c r="T24" s="168">
        <v>105.7</v>
      </c>
      <c r="U24" s="196">
        <f>+T24/108.5</f>
        <v>0.97419354838709682</v>
      </c>
      <c r="V24" s="64" t="s">
        <v>478</v>
      </c>
      <c r="W24" s="64" t="s">
        <v>431</v>
      </c>
      <c r="X24" s="64" t="s">
        <v>432</v>
      </c>
      <c r="Y24" s="64" t="s">
        <v>433</v>
      </c>
      <c r="Z24" s="64"/>
    </row>
    <row r="25" spans="1:26" ht="204" customHeight="1">
      <c r="A25" s="216"/>
      <c r="B25" s="216"/>
      <c r="C25" s="64" t="s">
        <v>41</v>
      </c>
      <c r="D25" s="64"/>
      <c r="E25" s="64" t="s">
        <v>42</v>
      </c>
      <c r="F25" s="67">
        <v>1</v>
      </c>
      <c r="G25" s="194"/>
      <c r="H25" s="162">
        <f>34+15</f>
        <v>49</v>
      </c>
      <c r="I25" s="67">
        <v>1</v>
      </c>
      <c r="J25" s="162" t="s">
        <v>447</v>
      </c>
      <c r="K25" s="67">
        <v>1</v>
      </c>
      <c r="L25" s="67">
        <v>1</v>
      </c>
      <c r="M25" s="168">
        <v>15</v>
      </c>
      <c r="N25" s="67">
        <v>1</v>
      </c>
      <c r="O25" s="181" t="s">
        <v>448</v>
      </c>
      <c r="P25" s="64" t="s">
        <v>458</v>
      </c>
      <c r="Q25" s="64" t="s">
        <v>455</v>
      </c>
      <c r="R25" s="64" t="s">
        <v>456</v>
      </c>
      <c r="S25" s="168" t="s">
        <v>457</v>
      </c>
      <c r="T25" s="165">
        <v>350.8</v>
      </c>
      <c r="U25" s="197">
        <f>+T25/385</f>
        <v>0.91116883116883118</v>
      </c>
      <c r="V25" s="168" t="s">
        <v>477</v>
      </c>
      <c r="W25" s="168" t="s">
        <v>452</v>
      </c>
      <c r="X25" s="168" t="s">
        <v>472</v>
      </c>
      <c r="Y25" s="64"/>
      <c r="Z25" s="168" t="s">
        <v>454</v>
      </c>
    </row>
    <row r="27" spans="1:26">
      <c r="P27" s="195"/>
    </row>
    <row r="40" spans="16:16">
      <c r="P40" s="290"/>
    </row>
  </sheetData>
  <mergeCells count="24">
    <mergeCell ref="D1:D2"/>
    <mergeCell ref="S1:S2"/>
    <mergeCell ref="C7:C12"/>
    <mergeCell ref="B6:B12"/>
    <mergeCell ref="K1:R1"/>
    <mergeCell ref="A3:R3"/>
    <mergeCell ref="A4:A5"/>
    <mergeCell ref="B4:B5"/>
    <mergeCell ref="A1:A2"/>
    <mergeCell ref="B1:B2"/>
    <mergeCell ref="C1:C2"/>
    <mergeCell ref="W1:W2"/>
    <mergeCell ref="Z1:Z2"/>
    <mergeCell ref="T1:V1"/>
    <mergeCell ref="F1:J1"/>
    <mergeCell ref="E1:E2"/>
    <mergeCell ref="E20:E23"/>
    <mergeCell ref="B24:B25"/>
    <mergeCell ref="A6:A19"/>
    <mergeCell ref="B13:B19"/>
    <mergeCell ref="C14:C19"/>
    <mergeCell ref="A20:A25"/>
    <mergeCell ref="B20:B23"/>
    <mergeCell ref="C20:C23"/>
  </mergeCells>
  <pageMargins left="0.23622047244094491" right="0.23622047244094491" top="0.74803149606299213" bottom="0.74803149606299213" header="0.31496062992125984" footer="0.31496062992125984"/>
  <pageSetup scale="83" fitToWidth="2" fitToHeight="6" orientation="landscape" r:id="rId1"/>
  <drawing r:id="rId2"/>
  <legacyDrawing r:id="rId3"/>
</worksheet>
</file>

<file path=xl/worksheets/sheet3.xml><?xml version="1.0" encoding="utf-8"?>
<worksheet xmlns="http://schemas.openxmlformats.org/spreadsheetml/2006/main" xmlns:r="http://schemas.openxmlformats.org/officeDocument/2006/relationships">
  <sheetPr>
    <tabColor rgb="FFFF0000"/>
  </sheetPr>
  <dimension ref="A1:E131"/>
  <sheetViews>
    <sheetView topLeftCell="A39" zoomScale="110" zoomScaleNormal="110" workbookViewId="0">
      <selection activeCell="G55" sqref="G55"/>
    </sheetView>
  </sheetViews>
  <sheetFormatPr defaultColWidth="11.42578125" defaultRowHeight="15"/>
  <cols>
    <col min="2" max="2" width="19.7109375" customWidth="1"/>
    <col min="4" max="4" width="26.85546875" customWidth="1"/>
  </cols>
  <sheetData>
    <row r="1" spans="1:4" ht="38.25" customHeight="1" thickBot="1">
      <c r="A1" s="237" t="s">
        <v>257</v>
      </c>
      <c r="B1" s="237"/>
      <c r="C1" s="237"/>
      <c r="D1" s="237"/>
    </row>
    <row r="2" spans="1:4" ht="26.25" customHeight="1" thickBot="1">
      <c r="A2" s="228" t="s">
        <v>164</v>
      </c>
      <c r="B2" s="229"/>
      <c r="C2" s="229"/>
      <c r="D2" s="230"/>
    </row>
    <row r="3" spans="1:4" ht="32.25" customHeight="1" thickBot="1">
      <c r="A3" s="228" t="s">
        <v>162</v>
      </c>
      <c r="B3" s="229"/>
      <c r="C3" s="229"/>
      <c r="D3" s="230"/>
    </row>
    <row r="4" spans="1:4" ht="15.75" thickBot="1">
      <c r="A4" s="27" t="s">
        <v>156</v>
      </c>
      <c r="B4" s="29">
        <v>2020</v>
      </c>
      <c r="C4" s="28" t="s">
        <v>51</v>
      </c>
      <c r="D4" s="29"/>
    </row>
    <row r="5" spans="1:4" ht="25.5" customHeight="1" thickBot="1">
      <c r="A5" s="228" t="s">
        <v>157</v>
      </c>
      <c r="B5" s="230"/>
      <c r="C5" s="228" t="s">
        <v>181</v>
      </c>
      <c r="D5" s="230"/>
    </row>
    <row r="6" spans="1:4" ht="15.75" customHeight="1" thickBot="1">
      <c r="A6" s="228" t="s">
        <v>166</v>
      </c>
      <c r="B6" s="230"/>
      <c r="C6" s="233">
        <v>21851955.52</v>
      </c>
      <c r="D6" s="234"/>
    </row>
    <row r="7" spans="1:4" ht="15.75" thickBot="1">
      <c r="A7" s="228" t="s">
        <v>167</v>
      </c>
      <c r="B7" s="230"/>
      <c r="C7" s="233"/>
      <c r="D7" s="234"/>
    </row>
    <row r="8" spans="1:4" ht="15.75" thickBot="1">
      <c r="A8" s="228" t="s">
        <v>158</v>
      </c>
      <c r="B8" s="230"/>
      <c r="C8" s="231" t="s">
        <v>168</v>
      </c>
      <c r="D8" s="232"/>
    </row>
    <row r="9" spans="1:4" ht="15.75" customHeight="1" thickBot="1">
      <c r="A9" s="228" t="s">
        <v>159</v>
      </c>
      <c r="B9" s="230"/>
      <c r="C9" s="231">
        <v>333644.5</v>
      </c>
      <c r="D9" s="232"/>
    </row>
    <row r="10" spans="1:4" ht="15.75" customHeight="1" thickBot="1">
      <c r="A10" s="228" t="s">
        <v>160</v>
      </c>
      <c r="B10" s="230"/>
      <c r="C10" s="231" t="s">
        <v>168</v>
      </c>
      <c r="D10" s="232"/>
    </row>
    <row r="11" spans="1:4" ht="25.5" customHeight="1" thickBot="1">
      <c r="A11" s="228" t="s">
        <v>161</v>
      </c>
      <c r="B11" s="230"/>
      <c r="C11" s="231" t="s">
        <v>168</v>
      </c>
      <c r="D11" s="232"/>
    </row>
    <row r="12" spans="1:4" ht="15.75" thickBot="1">
      <c r="A12" s="228" t="s">
        <v>165</v>
      </c>
      <c r="B12" s="230"/>
      <c r="C12" s="231">
        <f>C6+C7+C9</f>
        <v>22185600.02</v>
      </c>
      <c r="D12" s="232"/>
    </row>
    <row r="13" spans="1:4">
      <c r="A13" s="39"/>
      <c r="B13" s="39"/>
      <c r="C13" s="40"/>
      <c r="D13" s="40"/>
    </row>
    <row r="14" spans="1:4" ht="34.5" customHeight="1" thickBot="1">
      <c r="A14" s="237" t="s">
        <v>257</v>
      </c>
      <c r="B14" s="237"/>
      <c r="C14" s="237"/>
      <c r="D14" s="237"/>
    </row>
    <row r="15" spans="1:4" ht="28.5" customHeight="1" thickBot="1">
      <c r="A15" s="228" t="s">
        <v>164</v>
      </c>
      <c r="B15" s="229"/>
      <c r="C15" s="229"/>
      <c r="D15" s="230"/>
    </row>
    <row r="16" spans="1:4" ht="15.75" thickBot="1">
      <c r="A16" s="228" t="s">
        <v>163</v>
      </c>
      <c r="B16" s="229"/>
      <c r="C16" s="229"/>
      <c r="D16" s="230"/>
    </row>
    <row r="17" spans="1:4" ht="15.75" thickBot="1">
      <c r="A17" s="27" t="s">
        <v>156</v>
      </c>
      <c r="B17" s="29">
        <v>2020</v>
      </c>
      <c r="C17" s="28" t="s">
        <v>51</v>
      </c>
      <c r="D17" s="29"/>
    </row>
    <row r="18" spans="1:4" ht="15.75" customHeight="1" thickBot="1">
      <c r="A18" s="228" t="s">
        <v>157</v>
      </c>
      <c r="B18" s="230"/>
      <c r="C18" s="228" t="s">
        <v>181</v>
      </c>
      <c r="D18" s="230"/>
    </row>
    <row r="19" spans="1:4" ht="15.75" thickBot="1">
      <c r="A19" s="228" t="s">
        <v>166</v>
      </c>
      <c r="B19" s="230"/>
      <c r="C19" s="233">
        <v>50987896.200000003</v>
      </c>
      <c r="D19" s="234"/>
    </row>
    <row r="20" spans="1:4" ht="15.75" thickBot="1">
      <c r="A20" s="228" t="s">
        <v>167</v>
      </c>
      <c r="B20" s="230"/>
      <c r="C20" s="233"/>
      <c r="D20" s="234"/>
    </row>
    <row r="21" spans="1:4" ht="15.75" thickBot="1">
      <c r="A21" s="228" t="s">
        <v>158</v>
      </c>
      <c r="B21" s="230"/>
      <c r="C21" s="231" t="s">
        <v>168</v>
      </c>
      <c r="D21" s="232"/>
    </row>
    <row r="22" spans="1:4" ht="15.75" thickBot="1">
      <c r="A22" s="228" t="s">
        <v>159</v>
      </c>
      <c r="B22" s="230"/>
      <c r="C22" s="231">
        <v>778503.8</v>
      </c>
      <c r="D22" s="232"/>
    </row>
    <row r="23" spans="1:4" ht="15.75" thickBot="1">
      <c r="A23" s="228" t="s">
        <v>160</v>
      </c>
      <c r="B23" s="230"/>
      <c r="C23" s="231" t="s">
        <v>168</v>
      </c>
      <c r="D23" s="232"/>
    </row>
    <row r="24" spans="1:4" ht="15.75" thickBot="1">
      <c r="A24" s="228" t="s">
        <v>161</v>
      </c>
      <c r="B24" s="230"/>
      <c r="C24" s="231" t="s">
        <v>168</v>
      </c>
      <c r="D24" s="232"/>
    </row>
    <row r="25" spans="1:4" ht="15.75" thickBot="1">
      <c r="A25" s="228" t="s">
        <v>165</v>
      </c>
      <c r="B25" s="230"/>
      <c r="C25" s="231">
        <f>C19+C20+C22</f>
        <v>51766400</v>
      </c>
      <c r="D25" s="232"/>
    </row>
    <row r="27" spans="1:4">
      <c r="A27" s="236" t="s">
        <v>169</v>
      </c>
      <c r="B27" s="236"/>
      <c r="C27" s="236"/>
      <c r="D27" s="236"/>
    </row>
    <row r="28" spans="1:4">
      <c r="A28" s="236"/>
      <c r="B28" s="236"/>
      <c r="C28" s="236"/>
      <c r="D28" s="236"/>
    </row>
    <row r="30" spans="1:4" ht="38.25" customHeight="1" thickBot="1">
      <c r="A30" s="235" t="s">
        <v>257</v>
      </c>
      <c r="B30" s="235"/>
      <c r="C30" s="235"/>
      <c r="D30" s="235"/>
    </row>
    <row r="31" spans="1:4" ht="15.75" customHeight="1" thickBot="1">
      <c r="A31" s="238" t="s">
        <v>173</v>
      </c>
      <c r="B31" s="242"/>
      <c r="C31" s="242"/>
      <c r="D31" s="239"/>
    </row>
    <row r="32" spans="1:4" ht="15.75" thickBot="1">
      <c r="A32" s="238" t="s">
        <v>418</v>
      </c>
      <c r="B32" s="242"/>
      <c r="C32" s="242"/>
      <c r="D32" s="239"/>
    </row>
    <row r="33" spans="1:4" ht="15.75" thickBot="1">
      <c r="A33" s="152" t="s">
        <v>156</v>
      </c>
      <c r="B33" s="153">
        <v>2020</v>
      </c>
      <c r="C33" s="153" t="s">
        <v>51</v>
      </c>
      <c r="D33" s="150">
        <v>28</v>
      </c>
    </row>
    <row r="34" spans="1:4" ht="15.75" customHeight="1" thickBot="1">
      <c r="A34" s="238" t="s">
        <v>157</v>
      </c>
      <c r="B34" s="239"/>
      <c r="C34" s="228" t="s">
        <v>181</v>
      </c>
      <c r="D34" s="230"/>
    </row>
    <row r="35" spans="1:4" ht="15.75" customHeight="1" thickBot="1">
      <c r="A35" s="238" t="s">
        <v>171</v>
      </c>
      <c r="B35" s="239"/>
      <c r="C35" s="240">
        <v>126000000</v>
      </c>
      <c r="D35" s="241"/>
    </row>
    <row r="36" spans="1:4" ht="15.75" thickBot="1">
      <c r="A36" s="238" t="s">
        <v>172</v>
      </c>
      <c r="B36" s="239"/>
      <c r="C36" s="240">
        <v>9000000</v>
      </c>
      <c r="D36" s="241"/>
    </row>
    <row r="37" spans="1:4" ht="15.75" thickBot="1">
      <c r="A37" s="238" t="s">
        <v>158</v>
      </c>
      <c r="B37" s="239"/>
      <c r="C37" s="240">
        <v>2500000</v>
      </c>
      <c r="D37" s="241"/>
    </row>
    <row r="38" spans="1:4" ht="15.75" customHeight="1" thickBot="1">
      <c r="A38" s="238" t="s">
        <v>159</v>
      </c>
      <c r="B38" s="239"/>
      <c r="C38" s="240">
        <v>1500000</v>
      </c>
      <c r="D38" s="241"/>
    </row>
    <row r="39" spans="1:4" ht="15.75" customHeight="1" thickBot="1">
      <c r="A39" s="238" t="s">
        <v>160</v>
      </c>
      <c r="B39" s="239"/>
      <c r="C39" s="240"/>
      <c r="D39" s="241"/>
    </row>
    <row r="40" spans="1:4" ht="15.75" customHeight="1" thickBot="1">
      <c r="A40" s="238" t="s">
        <v>161</v>
      </c>
      <c r="B40" s="239"/>
      <c r="C40" s="240"/>
      <c r="D40" s="241"/>
    </row>
    <row r="41" spans="1:4" ht="15.75" thickBot="1">
      <c r="A41" s="238"/>
      <c r="B41" s="239"/>
      <c r="C41" s="240"/>
      <c r="D41" s="241"/>
    </row>
    <row r="42" spans="1:4" ht="15.75" thickBot="1">
      <c r="A42" s="238"/>
      <c r="B42" s="239"/>
      <c r="C42" s="240"/>
      <c r="D42" s="241"/>
    </row>
    <row r="43" spans="1:4" ht="15.75" thickBot="1">
      <c r="A43" s="243" t="s">
        <v>56</v>
      </c>
      <c r="B43" s="244"/>
      <c r="C43" s="245">
        <f>SUM(C35:D42)</f>
        <v>139000000</v>
      </c>
      <c r="D43" s="246"/>
    </row>
    <row r="44" spans="1:4">
      <c r="A44" s="26"/>
      <c r="B44" s="151"/>
      <c r="C44" s="151"/>
      <c r="D44" s="151"/>
    </row>
    <row r="45" spans="1:4">
      <c r="A45" s="151"/>
      <c r="B45" s="151"/>
      <c r="C45" s="151"/>
      <c r="D45" s="151"/>
    </row>
    <row r="46" spans="1:4" ht="33" customHeight="1" thickBot="1">
      <c r="A46" s="235" t="s">
        <v>257</v>
      </c>
      <c r="B46" s="235"/>
      <c r="C46" s="235"/>
      <c r="D46" s="235"/>
    </row>
    <row r="47" spans="1:4" ht="15.75" customHeight="1" thickBot="1">
      <c r="A47" s="238" t="s">
        <v>173</v>
      </c>
      <c r="B47" s="242"/>
      <c r="C47" s="242"/>
      <c r="D47" s="239"/>
    </row>
    <row r="48" spans="1:4" ht="15.75" thickBot="1">
      <c r="A48" s="238" t="s">
        <v>419</v>
      </c>
      <c r="B48" s="242"/>
      <c r="C48" s="242"/>
      <c r="D48" s="239"/>
    </row>
    <row r="49" spans="1:4" ht="15.75" thickBot="1">
      <c r="A49" s="152" t="s">
        <v>156</v>
      </c>
      <c r="B49" s="153">
        <v>2020</v>
      </c>
      <c r="C49" s="153" t="s">
        <v>51</v>
      </c>
      <c r="D49" s="155">
        <v>28</v>
      </c>
    </row>
    <row r="50" spans="1:4" ht="15.75" customHeight="1" thickBot="1">
      <c r="A50" s="238" t="s">
        <v>157</v>
      </c>
      <c r="B50" s="239"/>
      <c r="C50" s="228" t="s">
        <v>181</v>
      </c>
      <c r="D50" s="230"/>
    </row>
    <row r="51" spans="1:4" ht="15.75" customHeight="1" thickBot="1">
      <c r="A51" s="238" t="s">
        <v>171</v>
      </c>
      <c r="B51" s="239"/>
      <c r="C51" s="240">
        <v>126000000</v>
      </c>
      <c r="D51" s="241"/>
    </row>
    <row r="52" spans="1:4" ht="15.75" thickBot="1">
      <c r="A52" s="238" t="s">
        <v>172</v>
      </c>
      <c r="B52" s="239"/>
      <c r="C52" s="240">
        <v>9000000</v>
      </c>
      <c r="D52" s="241"/>
    </row>
    <row r="53" spans="1:4" ht="15.75" thickBot="1">
      <c r="A53" s="238" t="s">
        <v>158</v>
      </c>
      <c r="B53" s="239"/>
      <c r="C53" s="240">
        <v>2500000</v>
      </c>
      <c r="D53" s="241"/>
    </row>
    <row r="54" spans="1:4" ht="15.75" customHeight="1" thickBot="1">
      <c r="A54" s="238" t="s">
        <v>159</v>
      </c>
      <c r="B54" s="239"/>
      <c r="C54" s="240">
        <v>1500000</v>
      </c>
      <c r="D54" s="241"/>
    </row>
    <row r="55" spans="1:4" ht="15.75" customHeight="1" thickBot="1">
      <c r="A55" s="238" t="s">
        <v>160</v>
      </c>
      <c r="B55" s="239"/>
      <c r="C55" s="247"/>
      <c r="D55" s="248"/>
    </row>
    <row r="56" spans="1:4" ht="15.75" customHeight="1" thickBot="1">
      <c r="A56" s="238" t="s">
        <v>161</v>
      </c>
      <c r="B56" s="239"/>
      <c r="C56" s="247"/>
      <c r="D56" s="248"/>
    </row>
    <row r="57" spans="1:4" ht="15.75" thickBot="1">
      <c r="A57" s="238"/>
      <c r="B57" s="239"/>
      <c r="C57" s="247"/>
      <c r="D57" s="248"/>
    </row>
    <row r="58" spans="1:4" ht="15.75" thickBot="1">
      <c r="A58" s="238"/>
      <c r="B58" s="239"/>
      <c r="C58" s="247"/>
      <c r="D58" s="248"/>
    </row>
    <row r="59" spans="1:4" ht="15.75" thickBot="1">
      <c r="A59" s="243" t="s">
        <v>56</v>
      </c>
      <c r="B59" s="244"/>
      <c r="C59" s="249">
        <f>SUM(C51:D58)</f>
        <v>139000000</v>
      </c>
      <c r="D59" s="250"/>
    </row>
    <row r="61" spans="1:4" ht="36" customHeight="1" thickBot="1">
      <c r="A61" s="237" t="s">
        <v>258</v>
      </c>
      <c r="B61" s="237"/>
      <c r="C61" s="237"/>
      <c r="D61" s="237"/>
    </row>
    <row r="62" spans="1:4" ht="15.75" thickBot="1">
      <c r="A62" s="238" t="s">
        <v>174</v>
      </c>
      <c r="B62" s="242"/>
      <c r="C62" s="242"/>
      <c r="D62" s="239"/>
    </row>
    <row r="63" spans="1:4" ht="40.5" customHeight="1" thickBot="1">
      <c r="A63" s="238" t="s">
        <v>175</v>
      </c>
      <c r="B63" s="242"/>
      <c r="C63" s="242"/>
      <c r="D63" s="239"/>
    </row>
    <row r="64" spans="1:4" ht="15.75" thickBot="1">
      <c r="A64" s="33" t="s">
        <v>156</v>
      </c>
      <c r="B64" s="34">
        <v>2020</v>
      </c>
      <c r="C64" s="34" t="s">
        <v>51</v>
      </c>
      <c r="D64" s="34">
        <v>200</v>
      </c>
    </row>
    <row r="65" spans="1:5" ht="15.75" customHeight="1" thickBot="1">
      <c r="A65" s="238" t="s">
        <v>157</v>
      </c>
      <c r="B65" s="239"/>
      <c r="C65" s="228" t="s">
        <v>181</v>
      </c>
      <c r="D65" s="230"/>
    </row>
    <row r="66" spans="1:5" ht="15.75" thickBot="1">
      <c r="A66" s="238" t="s">
        <v>171</v>
      </c>
      <c r="B66" s="239"/>
      <c r="C66" s="240"/>
      <c r="D66" s="241"/>
    </row>
    <row r="67" spans="1:5" ht="15.75" thickBot="1">
      <c r="A67" s="238" t="s">
        <v>172</v>
      </c>
      <c r="B67" s="239"/>
      <c r="C67" s="240"/>
      <c r="D67" s="241"/>
    </row>
    <row r="68" spans="1:5" ht="15.75" thickBot="1">
      <c r="A68" s="238" t="s">
        <v>158</v>
      </c>
      <c r="B68" s="239"/>
      <c r="C68" s="240"/>
      <c r="D68" s="241"/>
    </row>
    <row r="69" spans="1:5" ht="15.75" thickBot="1">
      <c r="A69" s="238" t="s">
        <v>159</v>
      </c>
      <c r="B69" s="239"/>
      <c r="C69" s="240"/>
      <c r="D69" s="241"/>
    </row>
    <row r="70" spans="1:5" ht="15.75" thickBot="1">
      <c r="A70" s="238" t="s">
        <v>160</v>
      </c>
      <c r="B70" s="239"/>
      <c r="C70" s="240"/>
      <c r="D70" s="241"/>
    </row>
    <row r="71" spans="1:5" ht="15.75" thickBot="1">
      <c r="A71" s="238" t="s">
        <v>161</v>
      </c>
      <c r="B71" s="239"/>
      <c r="C71" s="240"/>
      <c r="D71" s="241"/>
    </row>
    <row r="72" spans="1:5" ht="15.75" thickBot="1">
      <c r="A72" s="238"/>
      <c r="B72" s="239"/>
      <c r="C72" s="240"/>
      <c r="D72" s="241"/>
    </row>
    <row r="73" spans="1:5" ht="15.75" thickBot="1">
      <c r="A73" s="238"/>
      <c r="B73" s="239"/>
      <c r="C73" s="240"/>
      <c r="D73" s="241"/>
    </row>
    <row r="74" spans="1:5" ht="15.75" thickBot="1">
      <c r="A74" s="238" t="s">
        <v>56</v>
      </c>
      <c r="B74" s="239"/>
      <c r="C74" s="240"/>
      <c r="D74" s="241"/>
    </row>
    <row r="76" spans="1:5" ht="37.5" customHeight="1" thickBot="1">
      <c r="A76" s="237" t="s">
        <v>257</v>
      </c>
      <c r="B76" s="237"/>
      <c r="C76" s="237"/>
      <c r="D76" s="237"/>
    </row>
    <row r="77" spans="1:5" ht="15.75" thickBot="1">
      <c r="A77" s="238" t="s">
        <v>176</v>
      </c>
      <c r="B77" s="242"/>
      <c r="C77" s="242"/>
      <c r="D77" s="239"/>
    </row>
    <row r="78" spans="1:5" ht="42.75" customHeight="1" thickBot="1">
      <c r="A78" s="243" t="s">
        <v>178</v>
      </c>
      <c r="B78" s="251"/>
      <c r="C78" s="251"/>
      <c r="D78" s="244"/>
    </row>
    <row r="79" spans="1:5" ht="77.25" thickBot="1">
      <c r="A79" s="33" t="s">
        <v>156</v>
      </c>
      <c r="B79" s="34">
        <v>2020</v>
      </c>
      <c r="C79" s="158" t="s">
        <v>51</v>
      </c>
      <c r="D79" s="158" t="s">
        <v>443</v>
      </c>
      <c r="E79" s="159" t="s">
        <v>444</v>
      </c>
    </row>
    <row r="80" spans="1:5" ht="15.75" customHeight="1" thickBot="1">
      <c r="A80" s="238" t="s">
        <v>157</v>
      </c>
      <c r="B80" s="239"/>
      <c r="C80" s="252" t="s">
        <v>181</v>
      </c>
      <c r="D80" s="253"/>
      <c r="E80" s="151"/>
    </row>
    <row r="81" spans="1:5" ht="15.75" thickBot="1">
      <c r="A81" s="238" t="s">
        <v>171</v>
      </c>
      <c r="B81" s="239"/>
      <c r="C81" s="254">
        <v>610987045.84000003</v>
      </c>
      <c r="D81" s="255"/>
      <c r="E81" s="151"/>
    </row>
    <row r="82" spans="1:5" ht="15.75" thickBot="1">
      <c r="A82" s="238" t="s">
        <v>172</v>
      </c>
      <c r="B82" s="239"/>
      <c r="C82" s="254">
        <v>70223290.069999993</v>
      </c>
      <c r="D82" s="255"/>
      <c r="E82" s="151"/>
    </row>
    <row r="83" spans="1:5" ht="15.75" thickBot="1">
      <c r="A83" s="238" t="s">
        <v>158</v>
      </c>
      <c r="B83" s="239"/>
      <c r="C83" s="254">
        <v>1936204.33</v>
      </c>
      <c r="D83" s="255"/>
      <c r="E83" s="151"/>
    </row>
    <row r="84" spans="1:5" ht="15.75" thickBot="1">
      <c r="A84" s="238" t="s">
        <v>159</v>
      </c>
      <c r="B84" s="239"/>
      <c r="C84" s="254">
        <v>24130040.399999999</v>
      </c>
      <c r="D84" s="255"/>
      <c r="E84" s="151"/>
    </row>
    <row r="85" spans="1:5" ht="15.75" thickBot="1">
      <c r="A85" s="238" t="s">
        <v>160</v>
      </c>
      <c r="B85" s="239"/>
      <c r="C85" s="256">
        <v>0</v>
      </c>
      <c r="D85" s="257"/>
      <c r="E85" s="151"/>
    </row>
    <row r="86" spans="1:5" ht="15.75" thickBot="1">
      <c r="A86" s="238" t="s">
        <v>161</v>
      </c>
      <c r="B86" s="239"/>
      <c r="C86" s="256">
        <v>0</v>
      </c>
      <c r="D86" s="257"/>
      <c r="E86" s="151"/>
    </row>
    <row r="87" spans="1:5" ht="15.75" thickBot="1">
      <c r="A87" s="238" t="s">
        <v>56</v>
      </c>
      <c r="B87" s="239"/>
      <c r="C87" s="254">
        <f>SUM(C81:D86)</f>
        <v>707276580.6400001</v>
      </c>
      <c r="D87" s="255"/>
      <c r="E87" s="151"/>
    </row>
    <row r="88" spans="1:5">
      <c r="A88" s="36"/>
      <c r="B88" s="36"/>
      <c r="C88" s="37"/>
      <c r="D88" s="36"/>
    </row>
    <row r="89" spans="1:5">
      <c r="A89" s="36"/>
      <c r="B89" s="36"/>
      <c r="C89" s="37"/>
      <c r="D89" s="36"/>
    </row>
    <row r="90" spans="1:5" ht="27.75" customHeight="1" thickBot="1">
      <c r="A90" s="237" t="s">
        <v>257</v>
      </c>
      <c r="B90" s="237"/>
      <c r="C90" s="237"/>
      <c r="D90" s="237"/>
    </row>
    <row r="91" spans="1:5" ht="21.75" customHeight="1" thickBot="1">
      <c r="A91" s="238" t="s">
        <v>176</v>
      </c>
      <c r="B91" s="242"/>
      <c r="C91" s="242"/>
      <c r="D91" s="239"/>
    </row>
    <row r="92" spans="1:5" ht="43.5" customHeight="1" thickBot="1">
      <c r="A92" s="243" t="s">
        <v>180</v>
      </c>
      <c r="B92" s="251"/>
      <c r="C92" s="251"/>
      <c r="D92" s="244"/>
    </row>
    <row r="93" spans="1:5" ht="26.25" thickBot="1">
      <c r="A93" s="33" t="s">
        <v>156</v>
      </c>
      <c r="B93" s="34">
        <v>2020</v>
      </c>
      <c r="C93" s="153" t="s">
        <v>51</v>
      </c>
      <c r="D93" s="153" t="s">
        <v>417</v>
      </c>
    </row>
    <row r="94" spans="1:5" ht="15.75" customHeight="1" thickBot="1">
      <c r="A94" s="238" t="s">
        <v>157</v>
      </c>
      <c r="B94" s="239"/>
      <c r="C94" s="228" t="s">
        <v>181</v>
      </c>
      <c r="D94" s="230"/>
    </row>
    <row r="95" spans="1:5" ht="15.75" thickBot="1">
      <c r="A95" s="238" t="s">
        <v>171</v>
      </c>
      <c r="B95" s="239"/>
      <c r="C95" s="258"/>
      <c r="D95" s="259"/>
    </row>
    <row r="96" spans="1:5" ht="15.75" thickBot="1">
      <c r="A96" s="238" t="s">
        <v>172</v>
      </c>
      <c r="B96" s="239"/>
      <c r="C96" s="258">
        <v>1085342.5</v>
      </c>
      <c r="D96" s="259"/>
    </row>
    <row r="97" spans="1:4" ht="15.75" thickBot="1">
      <c r="A97" s="238" t="s">
        <v>158</v>
      </c>
      <c r="B97" s="239"/>
      <c r="C97" s="258"/>
      <c r="D97" s="259"/>
    </row>
    <row r="98" spans="1:4" ht="15.75" thickBot="1">
      <c r="A98" s="238" t="s">
        <v>159</v>
      </c>
      <c r="B98" s="239"/>
      <c r="C98" s="258"/>
      <c r="D98" s="259"/>
    </row>
    <row r="99" spans="1:4" ht="15.75" thickBot="1">
      <c r="A99" s="238" t="s">
        <v>160</v>
      </c>
      <c r="B99" s="239"/>
      <c r="C99" s="258"/>
      <c r="D99" s="259"/>
    </row>
    <row r="100" spans="1:4" ht="15.75" thickBot="1">
      <c r="A100" s="238" t="s">
        <v>161</v>
      </c>
      <c r="B100" s="239"/>
      <c r="C100" s="258"/>
      <c r="D100" s="259"/>
    </row>
    <row r="101" spans="1:4" ht="15.75" thickBot="1">
      <c r="A101" s="238" t="s">
        <v>56</v>
      </c>
      <c r="B101" s="239"/>
      <c r="C101" s="258">
        <f>SUM(C95:D100)</f>
        <v>1085342.5</v>
      </c>
      <c r="D101" s="239"/>
    </row>
    <row r="102" spans="1:4" ht="50.25" customHeight="1">
      <c r="A102" s="260"/>
      <c r="B102" s="260"/>
      <c r="C102" s="260"/>
      <c r="D102" s="260"/>
    </row>
    <row r="103" spans="1:4">
      <c r="A103" s="36"/>
      <c r="B103" s="36"/>
      <c r="C103" s="37"/>
      <c r="D103" s="36"/>
    </row>
    <row r="104" spans="1:4" ht="34.5" customHeight="1" thickBot="1">
      <c r="A104" s="237" t="s">
        <v>257</v>
      </c>
      <c r="B104" s="237"/>
      <c r="C104" s="237"/>
      <c r="D104" s="237"/>
    </row>
    <row r="105" spans="1:4" ht="15.75" customHeight="1" thickBot="1">
      <c r="A105" s="238" t="s">
        <v>174</v>
      </c>
      <c r="B105" s="242"/>
      <c r="C105" s="242"/>
      <c r="D105" s="239"/>
    </row>
    <row r="106" spans="1:4" ht="15.75" customHeight="1" thickBot="1">
      <c r="A106" s="238" t="s">
        <v>179</v>
      </c>
      <c r="B106" s="242"/>
      <c r="C106" s="242"/>
      <c r="D106" s="239"/>
    </row>
    <row r="107" spans="1:4" ht="15.75" thickBot="1">
      <c r="A107" s="33" t="s">
        <v>156</v>
      </c>
      <c r="B107" s="34">
        <v>2020</v>
      </c>
      <c r="C107" s="34" t="s">
        <v>51</v>
      </c>
      <c r="D107" s="35"/>
    </row>
    <row r="108" spans="1:4" ht="15.75" customHeight="1" thickBot="1">
      <c r="A108" s="238" t="s">
        <v>157</v>
      </c>
      <c r="B108" s="239"/>
      <c r="C108" s="228" t="s">
        <v>181</v>
      </c>
      <c r="D108" s="230"/>
    </row>
    <row r="109" spans="1:4" ht="15.75" customHeight="1" thickBot="1">
      <c r="A109" s="238" t="s">
        <v>171</v>
      </c>
      <c r="B109" s="239"/>
      <c r="C109" s="240">
        <f>207384698.92*0.4</f>
        <v>82953879.568000004</v>
      </c>
      <c r="D109" s="241"/>
    </row>
    <row r="110" spans="1:4" ht="15.75" thickBot="1">
      <c r="A110" s="238" t="s">
        <v>172</v>
      </c>
      <c r="B110" s="239"/>
      <c r="C110" s="240">
        <v>22714148</v>
      </c>
      <c r="D110" s="241"/>
    </row>
    <row r="111" spans="1:4" ht="15.75" thickBot="1">
      <c r="A111" s="238" t="s">
        <v>158</v>
      </c>
      <c r="B111" s="239"/>
      <c r="C111" s="240">
        <v>71816</v>
      </c>
      <c r="D111" s="241"/>
    </row>
    <row r="112" spans="1:4" ht="15.75" customHeight="1" thickBot="1">
      <c r="A112" s="238" t="s">
        <v>159</v>
      </c>
      <c r="B112" s="239"/>
      <c r="C112" s="240" t="s">
        <v>42</v>
      </c>
      <c r="D112" s="241"/>
    </row>
    <row r="113" spans="1:4" ht="15.75" customHeight="1" thickBot="1">
      <c r="A113" s="238" t="s">
        <v>160</v>
      </c>
      <c r="B113" s="239"/>
      <c r="C113" s="240" t="s">
        <v>42</v>
      </c>
      <c r="D113" s="241"/>
    </row>
    <row r="114" spans="1:4" ht="15.75" customHeight="1" thickBot="1">
      <c r="A114" s="238" t="s">
        <v>161</v>
      </c>
      <c r="B114" s="239"/>
      <c r="C114" s="240" t="s">
        <v>42</v>
      </c>
      <c r="D114" s="241"/>
    </row>
    <row r="115" spans="1:4" ht="15.75" thickBot="1">
      <c r="A115" s="238"/>
      <c r="B115" s="239"/>
      <c r="C115" s="240"/>
      <c r="D115" s="241"/>
    </row>
    <row r="116" spans="1:4" ht="15.75" thickBot="1">
      <c r="A116" s="238"/>
      <c r="B116" s="239"/>
      <c r="C116" s="240"/>
      <c r="D116" s="241"/>
    </row>
    <row r="117" spans="1:4" ht="15.75" thickBot="1">
      <c r="A117" s="238" t="s">
        <v>56</v>
      </c>
      <c r="B117" s="239"/>
      <c r="C117" s="240">
        <f>SUM(C109:D111)</f>
        <v>105739843.568</v>
      </c>
      <c r="D117" s="241"/>
    </row>
    <row r="118" spans="1:4">
      <c r="A118" s="261"/>
      <c r="B118" s="261"/>
    </row>
    <row r="119" spans="1:4">
      <c r="A119" s="36"/>
      <c r="B119" s="36"/>
      <c r="C119" s="37"/>
      <c r="D119" s="36"/>
    </row>
    <row r="120" spans="1:4" ht="15.75" thickBot="1"/>
    <row r="121" spans="1:4" ht="15.75" thickBot="1">
      <c r="A121" s="238" t="s">
        <v>174</v>
      </c>
      <c r="B121" s="242"/>
      <c r="C121" s="242"/>
      <c r="D121" s="239"/>
    </row>
    <row r="122" spans="1:4" ht="31.5" customHeight="1" thickBot="1">
      <c r="A122" s="243" t="s">
        <v>177</v>
      </c>
      <c r="B122" s="251"/>
      <c r="C122" s="251"/>
      <c r="D122" s="244"/>
    </row>
    <row r="123" spans="1:4" ht="15.75" thickBot="1">
      <c r="A123" s="33" t="s">
        <v>156</v>
      </c>
      <c r="B123" s="34">
        <v>2020</v>
      </c>
      <c r="C123" s="34" t="s">
        <v>51</v>
      </c>
      <c r="D123" s="35">
        <v>1</v>
      </c>
    </row>
    <row r="124" spans="1:4" ht="15.75" customHeight="1" thickBot="1">
      <c r="A124" s="238" t="s">
        <v>157</v>
      </c>
      <c r="B124" s="239"/>
      <c r="C124" s="228" t="s">
        <v>181</v>
      </c>
      <c r="D124" s="230"/>
    </row>
    <row r="125" spans="1:4" ht="15.75" thickBot="1">
      <c r="A125" s="238" t="s">
        <v>171</v>
      </c>
      <c r="B125" s="239"/>
      <c r="C125" s="254">
        <v>328993024.68000001</v>
      </c>
      <c r="D125" s="255"/>
    </row>
    <row r="126" spans="1:4" ht="15.75" thickBot="1">
      <c r="A126" s="238" t="s">
        <v>172</v>
      </c>
      <c r="B126" s="239"/>
      <c r="C126" s="254">
        <v>37812540.799999997</v>
      </c>
      <c r="D126" s="255"/>
    </row>
    <row r="127" spans="1:4" ht="15.75" thickBot="1">
      <c r="A127" s="238" t="s">
        <v>158</v>
      </c>
      <c r="B127" s="239"/>
      <c r="C127" s="254">
        <v>1042571.56</v>
      </c>
      <c r="D127" s="255"/>
    </row>
    <row r="128" spans="1:4" ht="15.75" thickBot="1">
      <c r="A128" s="238" t="s">
        <v>159</v>
      </c>
      <c r="B128" s="239"/>
      <c r="C128" s="254">
        <v>12993098.68</v>
      </c>
      <c r="D128" s="255"/>
    </row>
    <row r="129" spans="1:4" ht="15.75" thickBot="1">
      <c r="A129" s="238" t="s">
        <v>160</v>
      </c>
      <c r="B129" s="239"/>
      <c r="C129" s="254"/>
      <c r="D129" s="255"/>
    </row>
    <row r="130" spans="1:4" ht="15.75" thickBot="1">
      <c r="A130" s="238" t="s">
        <v>161</v>
      </c>
      <c r="B130" s="239"/>
      <c r="C130" s="254"/>
      <c r="D130" s="255"/>
    </row>
    <row r="131" spans="1:4" ht="15.75" thickBot="1">
      <c r="A131" s="238" t="s">
        <v>56</v>
      </c>
      <c r="B131" s="239"/>
      <c r="C131" s="254">
        <f>SUM(C125:D130)</f>
        <v>380841235.72000003</v>
      </c>
      <c r="D131" s="255"/>
    </row>
  </sheetData>
  <mergeCells count="189">
    <mergeCell ref="C96:D96"/>
    <mergeCell ref="A97:B97"/>
    <mergeCell ref="C97:D97"/>
    <mergeCell ref="A98:B98"/>
    <mergeCell ref="A109:B109"/>
    <mergeCell ref="C98:D98"/>
    <mergeCell ref="A118:B118"/>
    <mergeCell ref="A127:B127"/>
    <mergeCell ref="C127:D127"/>
    <mergeCell ref="A115:B115"/>
    <mergeCell ref="C115:D115"/>
    <mergeCell ref="A113:B113"/>
    <mergeCell ref="A110:B110"/>
    <mergeCell ref="C110:D110"/>
    <mergeCell ref="A112:B112"/>
    <mergeCell ref="C112:D112"/>
    <mergeCell ref="A111:B111"/>
    <mergeCell ref="A99:B99"/>
    <mergeCell ref="C109:D109"/>
    <mergeCell ref="A101:B101"/>
    <mergeCell ref="C101:D101"/>
    <mergeCell ref="C130:D130"/>
    <mergeCell ref="A125:B125"/>
    <mergeCell ref="A108:B108"/>
    <mergeCell ref="C108:D108"/>
    <mergeCell ref="A128:B128"/>
    <mergeCell ref="C128:D128"/>
    <mergeCell ref="C111:D111"/>
    <mergeCell ref="A126:B126"/>
    <mergeCell ref="C126:D126"/>
    <mergeCell ref="A122:D122"/>
    <mergeCell ref="A124:B124"/>
    <mergeCell ref="C124:D124"/>
    <mergeCell ref="C113:D113"/>
    <mergeCell ref="A114:B114"/>
    <mergeCell ref="C114:D114"/>
    <mergeCell ref="A116:B116"/>
    <mergeCell ref="C116:D116"/>
    <mergeCell ref="A131:B131"/>
    <mergeCell ref="C131:D131"/>
    <mergeCell ref="A129:B129"/>
    <mergeCell ref="C129:D129"/>
    <mergeCell ref="A130:B130"/>
    <mergeCell ref="C125:D125"/>
    <mergeCell ref="A121:D121"/>
    <mergeCell ref="A117:B117"/>
    <mergeCell ref="C117:D117"/>
    <mergeCell ref="A90:D90"/>
    <mergeCell ref="A91:D91"/>
    <mergeCell ref="C82:D82"/>
    <mergeCell ref="A83:B83"/>
    <mergeCell ref="C83:D83"/>
    <mergeCell ref="A86:B86"/>
    <mergeCell ref="C86:D86"/>
    <mergeCell ref="A87:B87"/>
    <mergeCell ref="C87:D87"/>
    <mergeCell ref="A104:D104"/>
    <mergeCell ref="A105:D105"/>
    <mergeCell ref="A106:D106"/>
    <mergeCell ref="A94:B94"/>
    <mergeCell ref="C94:D94"/>
    <mergeCell ref="A95:B95"/>
    <mergeCell ref="C95:D95"/>
    <mergeCell ref="A102:D102"/>
    <mergeCell ref="A96:B96"/>
    <mergeCell ref="C99:D99"/>
    <mergeCell ref="A100:B100"/>
    <mergeCell ref="C100:D100"/>
    <mergeCell ref="A84:B84"/>
    <mergeCell ref="C84:D84"/>
    <mergeCell ref="A85:B85"/>
    <mergeCell ref="C85:D85"/>
    <mergeCell ref="A81:B81"/>
    <mergeCell ref="C81:D81"/>
    <mergeCell ref="A82:B82"/>
    <mergeCell ref="A77:D77"/>
    <mergeCell ref="A92:D92"/>
    <mergeCell ref="A78:D78"/>
    <mergeCell ref="A80:B80"/>
    <mergeCell ref="C80:D80"/>
    <mergeCell ref="A72:B72"/>
    <mergeCell ref="C72:D72"/>
    <mergeCell ref="A73:B73"/>
    <mergeCell ref="C73:D73"/>
    <mergeCell ref="A74:B74"/>
    <mergeCell ref="C74:D74"/>
    <mergeCell ref="A76:D76"/>
    <mergeCell ref="A69:B69"/>
    <mergeCell ref="C69:D69"/>
    <mergeCell ref="A70:B70"/>
    <mergeCell ref="C70:D70"/>
    <mergeCell ref="A71:B71"/>
    <mergeCell ref="C71:D71"/>
    <mergeCell ref="A66:B66"/>
    <mergeCell ref="C66:D66"/>
    <mergeCell ref="A67:B67"/>
    <mergeCell ref="C67:D67"/>
    <mergeCell ref="A68:B68"/>
    <mergeCell ref="C68:D68"/>
    <mergeCell ref="A61:D61"/>
    <mergeCell ref="A62:D62"/>
    <mergeCell ref="A63:D63"/>
    <mergeCell ref="A65:B65"/>
    <mergeCell ref="C65:D65"/>
    <mergeCell ref="A57:B57"/>
    <mergeCell ref="C57:D57"/>
    <mergeCell ref="A58:B58"/>
    <mergeCell ref="C58:D58"/>
    <mergeCell ref="A59:B59"/>
    <mergeCell ref="C59:D59"/>
    <mergeCell ref="A54:B54"/>
    <mergeCell ref="C54:D54"/>
    <mergeCell ref="A55:B55"/>
    <mergeCell ref="C55:D55"/>
    <mergeCell ref="A56:B56"/>
    <mergeCell ref="C56:D56"/>
    <mergeCell ref="A51:B51"/>
    <mergeCell ref="C51:D51"/>
    <mergeCell ref="A52:B52"/>
    <mergeCell ref="C52:D52"/>
    <mergeCell ref="A53:B53"/>
    <mergeCell ref="C53:D53"/>
    <mergeCell ref="A46:D46"/>
    <mergeCell ref="A47:D47"/>
    <mergeCell ref="A48:D48"/>
    <mergeCell ref="A50:B50"/>
    <mergeCell ref="C50:D50"/>
    <mergeCell ref="A41:B41"/>
    <mergeCell ref="C41:D41"/>
    <mergeCell ref="A42:B42"/>
    <mergeCell ref="C42:D42"/>
    <mergeCell ref="A43:B43"/>
    <mergeCell ref="C43:D43"/>
    <mergeCell ref="A40:B40"/>
    <mergeCell ref="C40:D40"/>
    <mergeCell ref="A35:B35"/>
    <mergeCell ref="C35:D35"/>
    <mergeCell ref="A36:B36"/>
    <mergeCell ref="C36:D36"/>
    <mergeCell ref="A37:B37"/>
    <mergeCell ref="C37:D37"/>
    <mergeCell ref="A38:B38"/>
    <mergeCell ref="C38:D38"/>
    <mergeCell ref="A39:B39"/>
    <mergeCell ref="C39:D39"/>
    <mergeCell ref="A14:D14"/>
    <mergeCell ref="A32:D32"/>
    <mergeCell ref="A34:B34"/>
    <mergeCell ref="C34:D34"/>
    <mergeCell ref="A15:D15"/>
    <mergeCell ref="A31:D31"/>
    <mergeCell ref="A22:B22"/>
    <mergeCell ref="C22:D22"/>
    <mergeCell ref="A1:D1"/>
    <mergeCell ref="A2:D2"/>
    <mergeCell ref="A3:D3"/>
    <mergeCell ref="A5:B5"/>
    <mergeCell ref="C5:D5"/>
    <mergeCell ref="C19:D19"/>
    <mergeCell ref="A6:B6"/>
    <mergeCell ref="C6:D6"/>
    <mergeCell ref="A7:B7"/>
    <mergeCell ref="C7:D7"/>
    <mergeCell ref="A8:B8"/>
    <mergeCell ref="C8:D8"/>
    <mergeCell ref="A9:B9"/>
    <mergeCell ref="C9:D9"/>
    <mergeCell ref="A12:B12"/>
    <mergeCell ref="C12:D12"/>
    <mergeCell ref="A10:B10"/>
    <mergeCell ref="C10:D10"/>
    <mergeCell ref="A11:B11"/>
    <mergeCell ref="C11:D11"/>
    <mergeCell ref="A16:D16"/>
    <mergeCell ref="A18:B18"/>
    <mergeCell ref="C18:D18"/>
    <mergeCell ref="A19:B19"/>
    <mergeCell ref="A21:B21"/>
    <mergeCell ref="C21:D21"/>
    <mergeCell ref="A20:B20"/>
    <mergeCell ref="C20:D20"/>
    <mergeCell ref="A30:D30"/>
    <mergeCell ref="A27:D28"/>
    <mergeCell ref="A23:B23"/>
    <mergeCell ref="C23:D23"/>
    <mergeCell ref="A24:B24"/>
    <mergeCell ref="C24:D24"/>
    <mergeCell ref="A25:B25"/>
    <mergeCell ref="C25:D25"/>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sheetPr>
    <tabColor rgb="FFFFFF00"/>
  </sheetPr>
  <dimension ref="A1:C27"/>
  <sheetViews>
    <sheetView workbookViewId="0">
      <selection activeCell="A5" sqref="A5:A6"/>
    </sheetView>
  </sheetViews>
  <sheetFormatPr defaultColWidth="11.42578125" defaultRowHeight="14.25"/>
  <cols>
    <col min="1" max="1" width="27" style="3" customWidth="1"/>
    <col min="2" max="2" width="25.5703125" style="3" customWidth="1"/>
    <col min="3" max="3" width="74.7109375" style="3" customWidth="1"/>
    <col min="4" max="16384" width="11.42578125" style="3"/>
  </cols>
  <sheetData>
    <row r="1" spans="1:3">
      <c r="A1" s="6" t="s">
        <v>67</v>
      </c>
    </row>
    <row r="2" spans="1:3">
      <c r="A2" s="1"/>
    </row>
    <row r="3" spans="1:3">
      <c r="A3" s="1" t="s">
        <v>71</v>
      </c>
    </row>
    <row r="4" spans="1:3" ht="15">
      <c r="A4" s="16" t="s">
        <v>66</v>
      </c>
      <c r="B4" s="17" t="s">
        <v>72</v>
      </c>
      <c r="C4" s="17" t="s">
        <v>73</v>
      </c>
    </row>
    <row r="5" spans="1:3" ht="72">
      <c r="A5" s="263" t="s">
        <v>75</v>
      </c>
      <c r="B5" s="263" t="s">
        <v>74</v>
      </c>
      <c r="C5" s="10" t="s">
        <v>81</v>
      </c>
    </row>
    <row r="6" spans="1:3" ht="44.25">
      <c r="A6" s="263"/>
      <c r="B6" s="263"/>
      <c r="C6" s="10" t="s">
        <v>68</v>
      </c>
    </row>
    <row r="7" spans="1:3" ht="57.75">
      <c r="A7" s="11" t="s">
        <v>76</v>
      </c>
      <c r="B7" s="11" t="s">
        <v>77</v>
      </c>
      <c r="C7" s="12" t="s">
        <v>82</v>
      </c>
    </row>
    <row r="8" spans="1:3" ht="57.75">
      <c r="A8" s="13" t="s">
        <v>78</v>
      </c>
      <c r="B8" s="14" t="s">
        <v>79</v>
      </c>
      <c r="C8" s="15" t="s">
        <v>83</v>
      </c>
    </row>
    <row r="9" spans="1:3">
      <c r="A9" s="2"/>
    </row>
    <row r="11" spans="1:3">
      <c r="A11" s="7" t="s">
        <v>84</v>
      </c>
      <c r="B11" s="8"/>
      <c r="C11" s="8"/>
    </row>
    <row r="12" spans="1:3" ht="31.5" customHeight="1">
      <c r="A12" s="264" t="s">
        <v>80</v>
      </c>
      <c r="B12" s="264"/>
      <c r="C12" s="264"/>
    </row>
    <row r="13" spans="1:3">
      <c r="A13" s="9"/>
      <c r="B13" s="8"/>
      <c r="C13" s="8"/>
    </row>
    <row r="14" spans="1:3">
      <c r="A14" s="9" t="s">
        <v>69</v>
      </c>
      <c r="B14" s="8"/>
      <c r="C14" s="8"/>
    </row>
    <row r="15" spans="1:3">
      <c r="A15" s="8"/>
      <c r="B15" s="8"/>
      <c r="C15" s="8"/>
    </row>
    <row r="16" spans="1:3" ht="27.75" customHeight="1">
      <c r="A16" s="262" t="s">
        <v>85</v>
      </c>
      <c r="B16" s="262"/>
      <c r="C16" s="262"/>
    </row>
    <row r="17" spans="1:3" ht="28.5" customHeight="1">
      <c r="A17" s="262" t="s">
        <v>86</v>
      </c>
      <c r="B17" s="262"/>
      <c r="C17" s="262"/>
    </row>
    <row r="18" spans="1:3" ht="29.25" customHeight="1">
      <c r="A18" s="262" t="s">
        <v>87</v>
      </c>
      <c r="B18" s="262"/>
      <c r="C18" s="262"/>
    </row>
    <row r="21" spans="1:3">
      <c r="A21" s="18" t="s">
        <v>88</v>
      </c>
      <c r="B21" s="19"/>
    </row>
    <row r="22" spans="1:3">
      <c r="A22" s="20" t="s">
        <v>89</v>
      </c>
      <c r="B22" s="19"/>
    </row>
    <row r="24" spans="1:3">
      <c r="A24" s="4"/>
    </row>
    <row r="25" spans="1:3">
      <c r="A25" s="5"/>
    </row>
    <row r="27" spans="1:3">
      <c r="A27" s="5"/>
    </row>
  </sheetData>
  <mergeCells count="6">
    <mergeCell ref="A18:C18"/>
    <mergeCell ref="A5:A6"/>
    <mergeCell ref="B5:B6"/>
    <mergeCell ref="A12:C12"/>
    <mergeCell ref="A16:C16"/>
    <mergeCell ref="A17:C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rgb="FFFF0000"/>
  </sheetPr>
  <dimension ref="A1:R42"/>
  <sheetViews>
    <sheetView topLeftCell="A35" zoomScale="80" zoomScaleNormal="80" workbookViewId="0">
      <selection activeCell="Q38" sqref="Q38"/>
    </sheetView>
  </sheetViews>
  <sheetFormatPr defaultColWidth="11.42578125" defaultRowHeight="12.75"/>
  <cols>
    <col min="1" max="1" width="14.85546875" style="21" customWidth="1"/>
    <col min="2" max="2" width="16.28515625" style="21" hidden="1" customWidth="1"/>
    <col min="3" max="3" width="0.140625" style="21" hidden="1" customWidth="1"/>
    <col min="4" max="4" width="30" style="21" customWidth="1"/>
    <col min="5" max="5" width="0.28515625" style="25" customWidth="1"/>
    <col min="6" max="6" width="36.7109375" style="21" customWidth="1"/>
    <col min="7" max="8" width="12.140625" style="21" customWidth="1"/>
    <col min="9" max="10" width="11.42578125" style="21"/>
    <col min="11" max="14" width="0" style="21" hidden="1" customWidth="1"/>
    <col min="15" max="15" width="16.85546875" style="21" hidden="1" customWidth="1"/>
    <col min="16" max="16" width="10.5703125" style="21" customWidth="1"/>
    <col min="17" max="16384" width="11.42578125" style="21"/>
  </cols>
  <sheetData>
    <row r="1" spans="1:18" ht="12.75" customHeight="1">
      <c r="A1" s="274" t="s">
        <v>94</v>
      </c>
      <c r="B1" s="275" t="s">
        <v>95</v>
      </c>
      <c r="C1" s="274" t="s">
        <v>96</v>
      </c>
      <c r="D1" s="274" t="s">
        <v>97</v>
      </c>
      <c r="E1" s="134"/>
      <c r="F1" s="274">
        <v>2020</v>
      </c>
      <c r="G1" s="274"/>
      <c r="H1" s="274"/>
      <c r="I1" s="274" t="s">
        <v>351</v>
      </c>
      <c r="J1" s="274" t="s">
        <v>388</v>
      </c>
    </row>
    <row r="2" spans="1:18" ht="15" customHeight="1">
      <c r="A2" s="274"/>
      <c r="B2" s="276"/>
      <c r="C2" s="274"/>
      <c r="D2" s="274"/>
      <c r="E2" s="134" t="s">
        <v>352</v>
      </c>
      <c r="F2" s="134" t="s">
        <v>98</v>
      </c>
      <c r="G2" s="134" t="s">
        <v>99</v>
      </c>
      <c r="H2" s="134" t="s">
        <v>353</v>
      </c>
      <c r="I2" s="274"/>
      <c r="J2" s="274"/>
      <c r="K2" s="278">
        <v>2021</v>
      </c>
      <c r="L2" s="278"/>
      <c r="M2" s="278">
        <v>2022</v>
      </c>
      <c r="N2" s="278"/>
      <c r="O2" s="278" t="s">
        <v>351</v>
      </c>
      <c r="P2" s="273"/>
    </row>
    <row r="3" spans="1:18" ht="63" hidden="1" customHeight="1">
      <c r="A3" s="270" t="s">
        <v>8</v>
      </c>
      <c r="B3" s="270" t="s">
        <v>11</v>
      </c>
      <c r="C3" s="270" t="s">
        <v>100</v>
      </c>
      <c r="D3" s="132" t="s">
        <v>101</v>
      </c>
      <c r="E3" s="133"/>
      <c r="F3" s="135"/>
      <c r="G3" s="135"/>
      <c r="H3" s="136"/>
      <c r="I3" s="137" t="s">
        <v>384</v>
      </c>
      <c r="J3" s="138"/>
      <c r="K3" s="38" t="s">
        <v>98</v>
      </c>
      <c r="L3" s="38" t="s">
        <v>99</v>
      </c>
      <c r="M3" s="38" t="s">
        <v>98</v>
      </c>
      <c r="N3" s="38" t="s">
        <v>99</v>
      </c>
      <c r="O3" s="278"/>
      <c r="P3" s="273"/>
    </row>
    <row r="4" spans="1:18" ht="38.25" hidden="1" customHeight="1">
      <c r="A4" s="277"/>
      <c r="B4" s="277"/>
      <c r="C4" s="277"/>
      <c r="D4" s="124" t="s">
        <v>385</v>
      </c>
      <c r="E4" s="124"/>
      <c r="F4" s="135"/>
      <c r="G4" s="135"/>
      <c r="H4" s="136"/>
      <c r="I4" s="137" t="s">
        <v>384</v>
      </c>
      <c r="J4" s="138"/>
      <c r="K4" s="130"/>
      <c r="L4" s="130"/>
      <c r="M4" s="130"/>
      <c r="N4" s="130"/>
      <c r="O4" s="22" t="s">
        <v>384</v>
      </c>
    </row>
    <row r="5" spans="1:18" ht="38.25" hidden="1" customHeight="1">
      <c r="A5" s="277"/>
      <c r="B5" s="277"/>
      <c r="C5" s="277"/>
      <c r="D5" s="124" t="s">
        <v>102</v>
      </c>
      <c r="E5" s="124"/>
      <c r="F5" s="135"/>
      <c r="G5" s="135"/>
      <c r="H5" s="136"/>
      <c r="I5" s="137" t="s">
        <v>384</v>
      </c>
      <c r="J5" s="138"/>
      <c r="K5" s="130"/>
      <c r="L5" s="130"/>
      <c r="M5" s="130"/>
      <c r="N5" s="130"/>
      <c r="O5" s="22" t="s">
        <v>384</v>
      </c>
    </row>
    <row r="6" spans="1:18" ht="38.25" hidden="1" customHeight="1">
      <c r="A6" s="277"/>
      <c r="B6" s="277"/>
      <c r="C6" s="277"/>
      <c r="D6" s="124" t="s">
        <v>103</v>
      </c>
      <c r="E6" s="124"/>
      <c r="F6" s="135"/>
      <c r="G6" s="135"/>
      <c r="H6" s="136"/>
      <c r="I6" s="137" t="s">
        <v>384</v>
      </c>
      <c r="J6" s="138"/>
      <c r="K6" s="130"/>
      <c r="L6" s="130"/>
      <c r="M6" s="130"/>
      <c r="N6" s="130"/>
      <c r="O6" s="22" t="s">
        <v>384</v>
      </c>
    </row>
    <row r="7" spans="1:18" ht="24.75" hidden="1" customHeight="1">
      <c r="A7" s="277"/>
      <c r="B7" s="277"/>
      <c r="C7" s="277"/>
      <c r="D7" s="124" t="s">
        <v>104</v>
      </c>
      <c r="E7" s="124"/>
      <c r="F7" s="135"/>
      <c r="G7" s="135"/>
      <c r="H7" s="136"/>
      <c r="I7" s="137" t="s">
        <v>384</v>
      </c>
      <c r="J7" s="138"/>
      <c r="K7" s="130"/>
      <c r="L7" s="130"/>
      <c r="M7" s="130"/>
      <c r="N7" s="130"/>
      <c r="O7" s="22" t="s">
        <v>384</v>
      </c>
      <c r="R7" s="21" t="s">
        <v>23</v>
      </c>
    </row>
    <row r="8" spans="1:18" ht="38.25" hidden="1" customHeight="1">
      <c r="A8" s="277"/>
      <c r="B8" s="277"/>
      <c r="C8" s="277"/>
      <c r="D8" s="124" t="s">
        <v>105</v>
      </c>
      <c r="E8" s="124"/>
      <c r="F8" s="135"/>
      <c r="G8" s="135"/>
      <c r="H8" s="136"/>
      <c r="I8" s="137" t="s">
        <v>384</v>
      </c>
      <c r="J8" s="138"/>
      <c r="K8" s="130"/>
      <c r="L8" s="130"/>
      <c r="M8" s="130"/>
      <c r="N8" s="130"/>
      <c r="O8" s="22" t="s">
        <v>384</v>
      </c>
    </row>
    <row r="9" spans="1:18" ht="26.25" hidden="1" customHeight="1">
      <c r="A9" s="277"/>
      <c r="B9" s="277"/>
      <c r="C9" s="277"/>
      <c r="D9" s="124" t="s">
        <v>106</v>
      </c>
      <c r="E9" s="124"/>
      <c r="F9" s="135"/>
      <c r="G9" s="135"/>
      <c r="H9" s="136"/>
      <c r="I9" s="137" t="s">
        <v>384</v>
      </c>
      <c r="J9" s="138"/>
      <c r="K9" s="130"/>
      <c r="L9" s="130"/>
      <c r="M9" s="130"/>
      <c r="N9" s="130"/>
      <c r="O9" s="22" t="s">
        <v>384</v>
      </c>
    </row>
    <row r="10" spans="1:18" ht="49.5" customHeight="1">
      <c r="A10" s="277"/>
      <c r="B10" s="277"/>
      <c r="C10" s="277"/>
      <c r="D10" s="124" t="s">
        <v>107</v>
      </c>
      <c r="E10" s="124" t="s">
        <v>357</v>
      </c>
      <c r="F10" s="139">
        <v>43839</v>
      </c>
      <c r="G10" s="139">
        <v>44176</v>
      </c>
      <c r="H10" s="140">
        <f>DAYS360(F10,G10)</f>
        <v>332</v>
      </c>
      <c r="I10" s="137" t="s">
        <v>384</v>
      </c>
      <c r="J10" s="138" t="s">
        <v>420</v>
      </c>
      <c r="K10" s="130"/>
      <c r="L10" s="130"/>
      <c r="M10" s="130"/>
      <c r="N10" s="130"/>
      <c r="O10" s="22" t="s">
        <v>384</v>
      </c>
    </row>
    <row r="11" spans="1:18" ht="40.5" customHeight="1">
      <c r="A11" s="277"/>
      <c r="B11" s="277"/>
      <c r="C11" s="277"/>
      <c r="D11" s="124" t="s">
        <v>108</v>
      </c>
      <c r="E11" s="124" t="s">
        <v>357</v>
      </c>
      <c r="F11" s="139">
        <v>44177</v>
      </c>
      <c r="G11" s="139">
        <v>44179</v>
      </c>
      <c r="H11" s="140">
        <f>DAYS360(F11,G11)</f>
        <v>2</v>
      </c>
      <c r="I11" s="137" t="s">
        <v>384</v>
      </c>
      <c r="J11" s="138" t="s">
        <v>420</v>
      </c>
      <c r="K11" s="130"/>
      <c r="L11" s="130"/>
      <c r="M11" s="130"/>
      <c r="N11" s="130"/>
      <c r="O11" s="131"/>
    </row>
    <row r="12" spans="1:18" ht="53.25" customHeight="1">
      <c r="A12" s="277"/>
      <c r="B12" s="279"/>
      <c r="C12" s="279"/>
      <c r="D12" s="124" t="s">
        <v>109</v>
      </c>
      <c r="E12" s="124" t="s">
        <v>357</v>
      </c>
      <c r="F12" s="139">
        <v>44105</v>
      </c>
      <c r="G12" s="139">
        <v>44135</v>
      </c>
      <c r="H12" s="140">
        <f>DAYS360(F12,G12)</f>
        <v>30</v>
      </c>
      <c r="I12" s="137" t="s">
        <v>384</v>
      </c>
      <c r="J12" s="138" t="s">
        <v>420</v>
      </c>
      <c r="K12" s="24" t="s">
        <v>372</v>
      </c>
      <c r="L12" s="24" t="s">
        <v>373</v>
      </c>
      <c r="M12" s="24" t="s">
        <v>372</v>
      </c>
      <c r="N12" s="24" t="s">
        <v>373</v>
      </c>
      <c r="O12" s="280" t="s">
        <v>386</v>
      </c>
    </row>
    <row r="13" spans="1:18" ht="66" customHeight="1">
      <c r="A13" s="277"/>
      <c r="B13" s="270">
        <v>15</v>
      </c>
      <c r="C13" s="270" t="s">
        <v>110</v>
      </c>
      <c r="D13" s="137" t="s">
        <v>389</v>
      </c>
      <c r="E13" s="124" t="s">
        <v>357</v>
      </c>
      <c r="F13" s="141">
        <v>43799.083333333336</v>
      </c>
      <c r="G13" s="141">
        <v>43889.416666666664</v>
      </c>
      <c r="H13" s="138">
        <v>65</v>
      </c>
      <c r="I13" s="137" t="s">
        <v>384</v>
      </c>
      <c r="J13" s="138" t="s">
        <v>170</v>
      </c>
      <c r="K13" s="24" t="s">
        <v>373</v>
      </c>
      <c r="L13" s="24" t="s">
        <v>375</v>
      </c>
      <c r="M13" s="24" t="s">
        <v>373</v>
      </c>
      <c r="N13" s="24" t="s">
        <v>375</v>
      </c>
      <c r="O13" s="281"/>
    </row>
    <row r="14" spans="1:18" ht="44.25" customHeight="1">
      <c r="A14" s="277"/>
      <c r="B14" s="277"/>
      <c r="C14" s="277"/>
      <c r="D14" s="137" t="s">
        <v>149</v>
      </c>
      <c r="E14" s="124" t="s">
        <v>357</v>
      </c>
      <c r="F14" s="141">
        <v>43799.083333333336</v>
      </c>
      <c r="G14" s="141">
        <v>43865.416666666664</v>
      </c>
      <c r="H14" s="138">
        <v>47</v>
      </c>
      <c r="I14" s="137" t="s">
        <v>384</v>
      </c>
      <c r="J14" s="138" t="s">
        <v>170</v>
      </c>
      <c r="K14" s="24" t="s">
        <v>373</v>
      </c>
      <c r="L14" s="24" t="s">
        <v>375</v>
      </c>
      <c r="M14" s="24" t="s">
        <v>373</v>
      </c>
      <c r="N14" s="24" t="s">
        <v>375</v>
      </c>
      <c r="O14" s="281"/>
    </row>
    <row r="15" spans="1:18" ht="56.25" customHeight="1">
      <c r="A15" s="277"/>
      <c r="B15" s="277"/>
      <c r="C15" s="277"/>
      <c r="D15" s="137" t="s">
        <v>150</v>
      </c>
      <c r="E15" s="124" t="s">
        <v>357</v>
      </c>
      <c r="F15" s="141">
        <v>43524.083333333336</v>
      </c>
      <c r="G15" s="141">
        <v>43894.416666666664</v>
      </c>
      <c r="H15" s="138">
        <v>3</v>
      </c>
      <c r="I15" s="137" t="s">
        <v>384</v>
      </c>
      <c r="J15" s="138" t="s">
        <v>170</v>
      </c>
      <c r="K15" s="24"/>
      <c r="L15" s="24"/>
      <c r="M15" s="24"/>
      <c r="N15" s="24"/>
      <c r="O15" s="281"/>
    </row>
    <row r="16" spans="1:18" ht="56.25" customHeight="1">
      <c r="A16" s="277"/>
      <c r="B16" s="277"/>
      <c r="C16" s="277"/>
      <c r="D16" s="137" t="s">
        <v>151</v>
      </c>
      <c r="E16" s="124" t="s">
        <v>357</v>
      </c>
      <c r="F16" s="141">
        <v>43891.083333333336</v>
      </c>
      <c r="G16" s="141">
        <v>43981.416666666664</v>
      </c>
      <c r="H16" s="138">
        <v>65</v>
      </c>
      <c r="I16" s="137" t="s">
        <v>384</v>
      </c>
      <c r="J16" s="138" t="s">
        <v>170</v>
      </c>
      <c r="K16" s="24"/>
      <c r="L16" s="24"/>
      <c r="M16" s="24"/>
      <c r="N16" s="24"/>
      <c r="O16" s="281"/>
    </row>
    <row r="17" spans="1:16" ht="56.25" customHeight="1">
      <c r="A17" s="277"/>
      <c r="B17" s="277"/>
      <c r="C17" s="277"/>
      <c r="D17" s="137" t="s">
        <v>152</v>
      </c>
      <c r="E17" s="124" t="s">
        <v>357</v>
      </c>
      <c r="F17" s="141">
        <v>43891.083333333336</v>
      </c>
      <c r="G17" s="141">
        <v>43919.416666666664</v>
      </c>
      <c r="H17" s="138">
        <v>21</v>
      </c>
      <c r="I17" s="137" t="s">
        <v>384</v>
      </c>
      <c r="J17" s="138" t="s">
        <v>170</v>
      </c>
      <c r="K17" s="24"/>
      <c r="L17" s="24"/>
      <c r="M17" s="24"/>
      <c r="N17" s="24"/>
      <c r="O17" s="281"/>
    </row>
    <row r="18" spans="1:16" ht="33.75" customHeight="1">
      <c r="A18" s="277"/>
      <c r="B18" s="277"/>
      <c r="C18" s="277"/>
      <c r="D18" s="137" t="s">
        <v>153</v>
      </c>
      <c r="E18" s="124" t="s">
        <v>357</v>
      </c>
      <c r="F18" s="141">
        <v>43919.083333333336</v>
      </c>
      <c r="G18" s="141">
        <v>43980.416666666664</v>
      </c>
      <c r="H18" s="138">
        <v>44</v>
      </c>
      <c r="I18" s="137" t="s">
        <v>384</v>
      </c>
      <c r="J18" s="138" t="s">
        <v>170</v>
      </c>
      <c r="K18" s="24" t="s">
        <v>373</v>
      </c>
      <c r="L18" s="24" t="s">
        <v>375</v>
      </c>
      <c r="M18" s="24" t="s">
        <v>373</v>
      </c>
      <c r="N18" s="24" t="s">
        <v>375</v>
      </c>
      <c r="O18" s="281"/>
    </row>
    <row r="19" spans="1:16" ht="135.75" customHeight="1">
      <c r="A19" s="277"/>
      <c r="B19" s="277"/>
      <c r="C19" s="277"/>
      <c r="D19" s="137" t="s">
        <v>111</v>
      </c>
      <c r="E19" s="124" t="s">
        <v>357</v>
      </c>
      <c r="F19" s="142">
        <v>43985.083333333336</v>
      </c>
      <c r="G19" s="142">
        <v>44181.416666666664</v>
      </c>
      <c r="H19" s="138">
        <v>141</v>
      </c>
      <c r="I19" s="137" t="s">
        <v>384</v>
      </c>
      <c r="J19" s="138" t="s">
        <v>170</v>
      </c>
      <c r="K19" s="24" t="s">
        <v>387</v>
      </c>
      <c r="L19" s="24" t="s">
        <v>382</v>
      </c>
      <c r="M19" s="24" t="s">
        <v>387</v>
      </c>
      <c r="N19" s="24" t="s">
        <v>382</v>
      </c>
      <c r="O19" s="281"/>
    </row>
    <row r="20" spans="1:16" ht="114.75">
      <c r="A20" s="277"/>
      <c r="B20" s="277"/>
      <c r="C20" s="277"/>
      <c r="D20" s="137" t="s">
        <v>111</v>
      </c>
      <c r="E20" s="124" t="s">
        <v>357</v>
      </c>
      <c r="F20" s="142">
        <v>43985.083333333336</v>
      </c>
      <c r="G20" s="142">
        <v>44181.416666666664</v>
      </c>
      <c r="H20" s="138">
        <v>141</v>
      </c>
      <c r="I20" s="137" t="s">
        <v>384</v>
      </c>
      <c r="J20" s="138" t="s">
        <v>170</v>
      </c>
    </row>
    <row r="21" spans="1:16" ht="114.75">
      <c r="A21" s="277"/>
      <c r="B21" s="277"/>
      <c r="C21" s="277"/>
      <c r="D21" s="137" t="s">
        <v>154</v>
      </c>
      <c r="E21" s="124" t="s">
        <v>357</v>
      </c>
      <c r="F21" s="142">
        <v>43985.083333333336</v>
      </c>
      <c r="G21" s="142">
        <v>44181.416666666664</v>
      </c>
      <c r="H21" s="138">
        <v>141</v>
      </c>
      <c r="I21" s="137" t="s">
        <v>384</v>
      </c>
      <c r="J21" s="138" t="s">
        <v>170</v>
      </c>
    </row>
    <row r="22" spans="1:16" ht="114.75">
      <c r="A22" s="277"/>
      <c r="B22" s="277"/>
      <c r="C22" s="277"/>
      <c r="D22" s="137" t="s">
        <v>112</v>
      </c>
      <c r="E22" s="124" t="s">
        <v>357</v>
      </c>
      <c r="F22" s="142">
        <v>44181.083333333336</v>
      </c>
      <c r="G22" s="142">
        <v>44202.416666666664</v>
      </c>
      <c r="H22" s="138">
        <v>16</v>
      </c>
      <c r="I22" s="137" t="s">
        <v>384</v>
      </c>
      <c r="J22" s="138" t="s">
        <v>170</v>
      </c>
    </row>
    <row r="23" spans="1:16" ht="114.75">
      <c r="A23" s="277"/>
      <c r="B23" s="277"/>
      <c r="C23" s="277"/>
      <c r="D23" s="137" t="s">
        <v>390</v>
      </c>
      <c r="E23" s="124" t="s">
        <v>357</v>
      </c>
      <c r="F23" s="142">
        <v>44105.083333333336</v>
      </c>
      <c r="G23" s="142">
        <v>44167.416666666664</v>
      </c>
      <c r="H23" s="138">
        <v>45</v>
      </c>
      <c r="I23" s="137" t="s">
        <v>384</v>
      </c>
      <c r="J23" s="138" t="s">
        <v>170</v>
      </c>
    </row>
    <row r="24" spans="1:16" ht="68.25" customHeight="1">
      <c r="A24" s="277"/>
      <c r="B24" s="277"/>
      <c r="C24" s="277"/>
      <c r="D24" s="137" t="s">
        <v>391</v>
      </c>
      <c r="E24" s="124" t="s">
        <v>357</v>
      </c>
      <c r="F24" s="142">
        <v>44106.083333333336</v>
      </c>
      <c r="G24" s="142">
        <v>44107.416666666664</v>
      </c>
      <c r="H24" s="138">
        <v>2</v>
      </c>
      <c r="I24" s="137" t="s">
        <v>384</v>
      </c>
      <c r="J24" s="138" t="s">
        <v>170</v>
      </c>
    </row>
    <row r="25" spans="1:16" ht="51" customHeight="1">
      <c r="A25" s="265" t="s">
        <v>23</v>
      </c>
      <c r="B25" s="268">
        <v>0.7</v>
      </c>
      <c r="C25" s="269" t="s">
        <v>130</v>
      </c>
      <c r="D25" s="144" t="s">
        <v>131</v>
      </c>
      <c r="E25" s="124" t="s">
        <v>357</v>
      </c>
      <c r="F25" s="143" t="s">
        <v>122</v>
      </c>
      <c r="G25" s="143" t="s">
        <v>122</v>
      </c>
      <c r="H25" s="140">
        <v>360</v>
      </c>
      <c r="I25" s="138" t="s">
        <v>401</v>
      </c>
      <c r="J25" s="138" t="s">
        <v>170</v>
      </c>
      <c r="P25" s="21" t="s">
        <v>170</v>
      </c>
    </row>
    <row r="26" spans="1:16" ht="48.75" customHeight="1">
      <c r="A26" s="266"/>
      <c r="B26" s="268"/>
      <c r="C26" s="269"/>
      <c r="D26" s="144" t="s">
        <v>132</v>
      </c>
      <c r="E26" s="124" t="s">
        <v>357</v>
      </c>
      <c r="F26" s="143" t="s">
        <v>122</v>
      </c>
      <c r="G26" s="143" t="s">
        <v>122</v>
      </c>
      <c r="H26" s="140">
        <v>360</v>
      </c>
      <c r="I26" s="138" t="s">
        <v>401</v>
      </c>
      <c r="J26" s="138" t="s">
        <v>170</v>
      </c>
      <c r="P26" s="21" t="s">
        <v>170</v>
      </c>
    </row>
    <row r="27" spans="1:16" ht="39" customHeight="1">
      <c r="A27" s="266"/>
      <c r="B27" s="268"/>
      <c r="C27" s="269"/>
      <c r="D27" s="144" t="s">
        <v>133</v>
      </c>
      <c r="E27" s="124" t="s">
        <v>357</v>
      </c>
      <c r="F27" s="143" t="s">
        <v>122</v>
      </c>
      <c r="G27" s="143" t="s">
        <v>122</v>
      </c>
      <c r="H27" s="140">
        <v>360</v>
      </c>
      <c r="I27" s="138" t="s">
        <v>401</v>
      </c>
      <c r="J27" s="138" t="s">
        <v>170</v>
      </c>
      <c r="P27" s="21" t="s">
        <v>170</v>
      </c>
    </row>
    <row r="28" spans="1:16" ht="52.5" customHeight="1">
      <c r="A28" s="266"/>
      <c r="B28" s="268"/>
      <c r="C28" s="269"/>
      <c r="D28" s="144" t="s">
        <v>134</v>
      </c>
      <c r="E28" s="124" t="s">
        <v>357</v>
      </c>
      <c r="F28" s="143" t="s">
        <v>122</v>
      </c>
      <c r="G28" s="143" t="s">
        <v>122</v>
      </c>
      <c r="H28" s="140">
        <v>360</v>
      </c>
      <c r="I28" s="138" t="s">
        <v>401</v>
      </c>
      <c r="J28" s="138" t="s">
        <v>170</v>
      </c>
      <c r="P28" s="21" t="s">
        <v>170</v>
      </c>
    </row>
    <row r="29" spans="1:16" ht="52.5" customHeight="1">
      <c r="A29" s="266"/>
      <c r="B29" s="268"/>
      <c r="C29" s="269"/>
      <c r="D29" s="144" t="s">
        <v>135</v>
      </c>
      <c r="E29" s="124" t="s">
        <v>357</v>
      </c>
      <c r="F29" s="143" t="s">
        <v>122</v>
      </c>
      <c r="G29" s="143" t="s">
        <v>122</v>
      </c>
      <c r="H29" s="140">
        <v>360</v>
      </c>
      <c r="I29" s="138" t="s">
        <v>401</v>
      </c>
      <c r="J29" s="138" t="s">
        <v>170</v>
      </c>
      <c r="P29" s="21" t="s">
        <v>170</v>
      </c>
    </row>
    <row r="30" spans="1:16" ht="69" customHeight="1">
      <c r="A30" s="266"/>
      <c r="B30" s="268"/>
      <c r="C30" s="269"/>
      <c r="D30" s="144" t="s">
        <v>136</v>
      </c>
      <c r="E30" s="124" t="s">
        <v>357</v>
      </c>
      <c r="F30" s="145" t="s">
        <v>122</v>
      </c>
      <c r="G30" s="145" t="s">
        <v>122</v>
      </c>
      <c r="H30" s="140">
        <v>360</v>
      </c>
      <c r="I30" s="138" t="s">
        <v>401</v>
      </c>
      <c r="J30" s="138" t="s">
        <v>170</v>
      </c>
      <c r="P30" s="21" t="s">
        <v>170</v>
      </c>
    </row>
    <row r="31" spans="1:16" ht="70.5" customHeight="1">
      <c r="A31" s="266"/>
      <c r="B31" s="268"/>
      <c r="C31" s="269"/>
      <c r="D31" s="144" t="s">
        <v>137</v>
      </c>
      <c r="E31" s="124" t="s">
        <v>357</v>
      </c>
      <c r="F31" s="145" t="s">
        <v>122</v>
      </c>
      <c r="G31" s="145" t="s">
        <v>122</v>
      </c>
      <c r="H31" s="140">
        <v>360</v>
      </c>
      <c r="I31" s="138" t="s">
        <v>402</v>
      </c>
      <c r="J31" s="138" t="s">
        <v>170</v>
      </c>
      <c r="P31" s="21" t="s">
        <v>170</v>
      </c>
    </row>
    <row r="32" spans="1:16" ht="54.75" customHeight="1">
      <c r="A32" s="266"/>
      <c r="B32" s="269" t="s">
        <v>113</v>
      </c>
      <c r="C32" s="269" t="s">
        <v>41</v>
      </c>
      <c r="D32" s="146" t="s">
        <v>138</v>
      </c>
      <c r="E32" s="124" t="s">
        <v>357</v>
      </c>
      <c r="F32" s="145" t="s">
        <v>122</v>
      </c>
      <c r="G32" s="145" t="s">
        <v>122</v>
      </c>
      <c r="H32" s="140">
        <v>360</v>
      </c>
      <c r="I32" s="270" t="s">
        <v>403</v>
      </c>
      <c r="J32" s="138" t="s">
        <v>170</v>
      </c>
    </row>
    <row r="33" spans="1:16" ht="61.5" customHeight="1">
      <c r="A33" s="266"/>
      <c r="B33" s="269"/>
      <c r="C33" s="269"/>
      <c r="D33" s="146" t="s">
        <v>139</v>
      </c>
      <c r="E33" s="124" t="s">
        <v>357</v>
      </c>
      <c r="F33" s="145" t="s">
        <v>122</v>
      </c>
      <c r="G33" s="145" t="s">
        <v>122</v>
      </c>
      <c r="H33" s="140">
        <v>360</v>
      </c>
      <c r="I33" s="271"/>
      <c r="J33" s="138" t="s">
        <v>170</v>
      </c>
    </row>
    <row r="34" spans="1:16" ht="70.5" customHeight="1">
      <c r="A34" s="266"/>
      <c r="B34" s="269"/>
      <c r="C34" s="269"/>
      <c r="D34" s="146" t="s">
        <v>140</v>
      </c>
      <c r="E34" s="124" t="s">
        <v>357</v>
      </c>
      <c r="F34" s="145" t="s">
        <v>122</v>
      </c>
      <c r="G34" s="145" t="s">
        <v>122</v>
      </c>
      <c r="H34" s="140">
        <v>360</v>
      </c>
      <c r="I34" s="271"/>
      <c r="J34" s="138" t="s">
        <v>170</v>
      </c>
    </row>
    <row r="35" spans="1:16" ht="84.75" customHeight="1">
      <c r="A35" s="266"/>
      <c r="B35" s="269"/>
      <c r="C35" s="269"/>
      <c r="D35" s="146" t="s">
        <v>141</v>
      </c>
      <c r="E35" s="124" t="s">
        <v>357</v>
      </c>
      <c r="F35" s="145" t="s">
        <v>122</v>
      </c>
      <c r="G35" s="145" t="s">
        <v>122</v>
      </c>
      <c r="H35" s="140">
        <v>360</v>
      </c>
      <c r="I35" s="271"/>
      <c r="J35" s="138" t="s">
        <v>170</v>
      </c>
    </row>
    <row r="36" spans="1:16" ht="49.5" customHeight="1">
      <c r="A36" s="266"/>
      <c r="B36" s="269"/>
      <c r="C36" s="269"/>
      <c r="D36" s="146" t="s">
        <v>142</v>
      </c>
      <c r="E36" s="124" t="s">
        <v>357</v>
      </c>
      <c r="F36" s="145" t="s">
        <v>122</v>
      </c>
      <c r="G36" s="145" t="s">
        <v>122</v>
      </c>
      <c r="H36" s="140">
        <v>360</v>
      </c>
      <c r="I36" s="271"/>
      <c r="J36" s="160" t="s">
        <v>445</v>
      </c>
      <c r="P36" s="21" t="s">
        <v>446</v>
      </c>
    </row>
    <row r="37" spans="1:16" ht="62.25" customHeight="1">
      <c r="A37" s="266"/>
      <c r="B37" s="269"/>
      <c r="C37" s="269"/>
      <c r="D37" s="146" t="s">
        <v>143</v>
      </c>
      <c r="E37" s="124" t="s">
        <v>357</v>
      </c>
      <c r="F37" s="145" t="s">
        <v>122</v>
      </c>
      <c r="G37" s="145" t="s">
        <v>122</v>
      </c>
      <c r="H37" s="140">
        <v>360</v>
      </c>
      <c r="I37" s="271"/>
      <c r="J37" s="138" t="s">
        <v>170</v>
      </c>
    </row>
    <row r="38" spans="1:16" ht="66" customHeight="1">
      <c r="A38" s="266"/>
      <c r="B38" s="269"/>
      <c r="C38" s="269"/>
      <c r="D38" s="146" t="s">
        <v>144</v>
      </c>
      <c r="E38" s="124" t="s">
        <v>357</v>
      </c>
      <c r="F38" s="145" t="s">
        <v>122</v>
      </c>
      <c r="G38" s="145" t="s">
        <v>122</v>
      </c>
      <c r="H38" s="140">
        <v>360</v>
      </c>
      <c r="I38" s="271"/>
      <c r="J38" s="138" t="s">
        <v>170</v>
      </c>
    </row>
    <row r="39" spans="1:16" ht="44.25" customHeight="1">
      <c r="A39" s="266"/>
      <c r="B39" s="269"/>
      <c r="C39" s="269"/>
      <c r="D39" s="146" t="s">
        <v>145</v>
      </c>
      <c r="E39" s="124" t="s">
        <v>357</v>
      </c>
      <c r="F39" s="145" t="s">
        <v>122</v>
      </c>
      <c r="G39" s="145" t="s">
        <v>122</v>
      </c>
      <c r="H39" s="140">
        <v>360</v>
      </c>
      <c r="I39" s="271"/>
      <c r="J39" s="138" t="s">
        <v>170</v>
      </c>
    </row>
    <row r="40" spans="1:16" ht="93" customHeight="1">
      <c r="A40" s="266"/>
      <c r="B40" s="269"/>
      <c r="C40" s="269"/>
      <c r="D40" s="146" t="s">
        <v>146</v>
      </c>
      <c r="E40" s="124" t="s">
        <v>357</v>
      </c>
      <c r="F40" s="145" t="s">
        <v>122</v>
      </c>
      <c r="G40" s="145" t="s">
        <v>122</v>
      </c>
      <c r="H40" s="140">
        <v>360</v>
      </c>
      <c r="I40" s="271"/>
      <c r="J40" s="138" t="s">
        <v>170</v>
      </c>
    </row>
    <row r="41" spans="1:16" ht="45.75" customHeight="1">
      <c r="A41" s="266"/>
      <c r="B41" s="269"/>
      <c r="C41" s="269"/>
      <c r="D41" s="146" t="s">
        <v>147</v>
      </c>
      <c r="E41" s="124" t="s">
        <v>357</v>
      </c>
      <c r="F41" s="145" t="s">
        <v>122</v>
      </c>
      <c r="G41" s="145" t="s">
        <v>122</v>
      </c>
      <c r="H41" s="140">
        <v>360</v>
      </c>
      <c r="I41" s="271"/>
      <c r="J41" s="138" t="s">
        <v>170</v>
      </c>
    </row>
    <row r="42" spans="1:16" ht="54" customHeight="1">
      <c r="A42" s="267"/>
      <c r="B42" s="269"/>
      <c r="C42" s="269"/>
      <c r="D42" s="146" t="s">
        <v>148</v>
      </c>
      <c r="E42" s="124" t="s">
        <v>357</v>
      </c>
      <c r="F42" s="145" t="s">
        <v>122</v>
      </c>
      <c r="G42" s="145" t="s">
        <v>122</v>
      </c>
      <c r="H42" s="140">
        <v>360</v>
      </c>
      <c r="I42" s="272"/>
      <c r="J42" s="138" t="s">
        <v>170</v>
      </c>
    </row>
  </sheetData>
  <mergeCells count="23">
    <mergeCell ref="C13:C24"/>
    <mergeCell ref="O12:O19"/>
    <mergeCell ref="I32:I42"/>
    <mergeCell ref="P2:P3"/>
    <mergeCell ref="A1:A2"/>
    <mergeCell ref="B1:B2"/>
    <mergeCell ref="C1:C2"/>
    <mergeCell ref="D1:D2"/>
    <mergeCell ref="F1:H1"/>
    <mergeCell ref="I1:I2"/>
    <mergeCell ref="J1:J2"/>
    <mergeCell ref="A3:A24"/>
    <mergeCell ref="K2:L2"/>
    <mergeCell ref="M2:N2"/>
    <mergeCell ref="O2:O3"/>
    <mergeCell ref="B3:B12"/>
    <mergeCell ref="C3:C12"/>
    <mergeCell ref="B13:B24"/>
    <mergeCell ref="A25:A42"/>
    <mergeCell ref="B25:B31"/>
    <mergeCell ref="C25:C31"/>
    <mergeCell ref="B32:B42"/>
    <mergeCell ref="C32:C4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D14"/>
  <sheetViews>
    <sheetView workbookViewId="0">
      <selection activeCell="W5" sqref="W5:W13"/>
    </sheetView>
  </sheetViews>
  <sheetFormatPr defaultColWidth="10.85546875" defaultRowHeight="18.75"/>
  <cols>
    <col min="1" max="2" width="10.85546875" style="69"/>
    <col min="3" max="3" width="87.42578125" style="69" bestFit="1" customWidth="1"/>
    <col min="4" max="4" width="29" style="69" customWidth="1"/>
    <col min="5" max="5" width="11.28515625" style="88" customWidth="1"/>
    <col min="6" max="6" width="11.42578125" style="89" customWidth="1"/>
    <col min="7" max="7" width="12.42578125" style="89" customWidth="1"/>
    <col min="8" max="8" width="4.42578125" style="69" hidden="1" customWidth="1"/>
    <col min="9" max="9" width="4.140625" style="69" hidden="1" customWidth="1"/>
    <col min="10" max="10" width="5.28515625" style="69" hidden="1" customWidth="1"/>
    <col min="11" max="11" width="4.42578125" style="69" hidden="1" customWidth="1"/>
    <col min="12" max="12" width="0.7109375" style="69" hidden="1" customWidth="1"/>
    <col min="13" max="19" width="5.85546875" style="69" hidden="1" customWidth="1"/>
    <col min="20" max="20" width="0" style="92" hidden="1" customWidth="1"/>
    <col min="21" max="21" width="0" style="91" hidden="1" customWidth="1"/>
    <col min="22" max="22" width="12.42578125" style="69" hidden="1" customWidth="1"/>
    <col min="23" max="23" width="10.85546875" style="69"/>
    <col min="24" max="24" width="0" style="69" hidden="1" customWidth="1"/>
    <col min="25" max="16384" width="10.85546875" style="69"/>
  </cols>
  <sheetData>
    <row r="1" spans="1:108">
      <c r="C1" s="282" t="s">
        <v>276</v>
      </c>
      <c r="D1" s="282"/>
      <c r="E1" s="282"/>
      <c r="F1" s="282"/>
      <c r="G1" s="282"/>
      <c r="H1" s="282"/>
      <c r="I1" s="282"/>
      <c r="J1" s="282"/>
      <c r="K1" s="282"/>
      <c r="L1" s="282"/>
      <c r="M1" s="282"/>
      <c r="N1" s="282"/>
      <c r="O1" s="282"/>
      <c r="P1" s="282"/>
      <c r="Q1" s="282"/>
      <c r="R1" s="282"/>
      <c r="S1" s="282"/>
      <c r="T1" s="282"/>
      <c r="U1" s="282"/>
      <c r="V1" s="282"/>
    </row>
    <row r="2" spans="1:108">
      <c r="C2" s="283"/>
      <c r="D2" s="283"/>
      <c r="E2" s="283"/>
      <c r="F2" s="283"/>
      <c r="G2" s="283"/>
      <c r="H2" s="283"/>
      <c r="I2" s="283"/>
      <c r="J2" s="283"/>
      <c r="K2" s="283"/>
      <c r="L2" s="283"/>
      <c r="M2" s="283"/>
      <c r="N2" s="283"/>
      <c r="O2" s="283"/>
      <c r="P2" s="283"/>
      <c r="Q2" s="283"/>
      <c r="R2" s="283"/>
      <c r="S2" s="283"/>
      <c r="T2" s="283"/>
      <c r="U2" s="283"/>
      <c r="V2" s="283"/>
    </row>
    <row r="3" spans="1:108" ht="60.95" customHeight="1">
      <c r="C3" s="70" t="s">
        <v>277</v>
      </c>
      <c r="D3" s="70" t="s">
        <v>278</v>
      </c>
      <c r="E3" s="71" t="s">
        <v>279</v>
      </c>
      <c r="F3" s="71" t="s">
        <v>280</v>
      </c>
      <c r="G3" s="71" t="s">
        <v>281</v>
      </c>
      <c r="H3" s="70" t="s">
        <v>282</v>
      </c>
      <c r="I3" s="70" t="s">
        <v>283</v>
      </c>
      <c r="J3" s="70" t="s">
        <v>284</v>
      </c>
      <c r="K3" s="70" t="s">
        <v>285</v>
      </c>
      <c r="L3" s="70" t="s">
        <v>286</v>
      </c>
      <c r="M3" s="70" t="s">
        <v>287</v>
      </c>
      <c r="N3" s="70" t="s">
        <v>288</v>
      </c>
      <c r="O3" s="70" t="s">
        <v>289</v>
      </c>
      <c r="P3" s="70" t="s">
        <v>290</v>
      </c>
      <c r="Q3" s="70" t="s">
        <v>291</v>
      </c>
      <c r="R3" s="70" t="s">
        <v>292</v>
      </c>
      <c r="S3" s="70" t="s">
        <v>293</v>
      </c>
      <c r="T3" s="72" t="s">
        <v>294</v>
      </c>
      <c r="U3" s="73" t="s">
        <v>295</v>
      </c>
      <c r="V3" s="71" t="s">
        <v>296</v>
      </c>
      <c r="W3" s="274" t="s">
        <v>388</v>
      </c>
      <c r="X3" s="70" t="s">
        <v>297</v>
      </c>
    </row>
    <row r="4" spans="1:108" s="74" customFormat="1" ht="29.1" customHeight="1">
      <c r="A4" s="69"/>
      <c r="B4" s="69"/>
      <c r="C4" s="74" t="s">
        <v>298</v>
      </c>
      <c r="U4" s="75"/>
      <c r="W4" s="274"/>
      <c r="X4" s="70" t="s">
        <v>297</v>
      </c>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row>
    <row r="5" spans="1:108" ht="30.95" customHeight="1" thickBot="1">
      <c r="B5" s="69">
        <v>1</v>
      </c>
      <c r="C5" s="76" t="s">
        <v>299</v>
      </c>
      <c r="D5" s="77" t="s">
        <v>300</v>
      </c>
      <c r="E5" s="78">
        <f>DIAS.LAB(F5,G5)</f>
        <v>69</v>
      </c>
      <c r="F5" s="79">
        <v>43983</v>
      </c>
      <c r="G5" s="79">
        <v>44077</v>
      </c>
      <c r="H5" s="80"/>
      <c r="I5" s="81"/>
      <c r="J5" s="81"/>
      <c r="K5" s="81"/>
      <c r="L5" s="81"/>
      <c r="M5" s="82"/>
      <c r="N5" s="81"/>
      <c r="O5" s="81"/>
      <c r="P5" s="83"/>
      <c r="Q5" s="77"/>
      <c r="R5" s="77"/>
      <c r="S5" s="77"/>
      <c r="T5" s="84">
        <v>0.05</v>
      </c>
      <c r="U5" s="85"/>
      <c r="V5" s="86">
        <f>(U5*T5)</f>
        <v>0</v>
      </c>
      <c r="W5" s="69" t="s">
        <v>420</v>
      </c>
      <c r="X5" s="70" t="s">
        <v>297</v>
      </c>
    </row>
    <row r="6" spans="1:108" ht="30" customHeight="1" thickBot="1">
      <c r="B6" s="69">
        <v>2</v>
      </c>
      <c r="C6" s="76" t="s">
        <v>301</v>
      </c>
      <c r="D6" s="77" t="s">
        <v>300</v>
      </c>
      <c r="E6" s="78">
        <f t="shared" ref="E6:E13" si="0">DIAS.LAB(F6,G6)</f>
        <v>68</v>
      </c>
      <c r="F6" s="79">
        <v>43985</v>
      </c>
      <c r="G6" s="79">
        <v>44079</v>
      </c>
      <c r="H6" s="77"/>
      <c r="I6" s="77"/>
      <c r="J6" s="77"/>
      <c r="K6" s="77"/>
      <c r="L6" s="77"/>
      <c r="M6" s="83"/>
      <c r="N6" s="77"/>
      <c r="O6" s="77"/>
      <c r="P6" s="83"/>
      <c r="Q6" s="77"/>
      <c r="R6" s="77"/>
      <c r="S6" s="77"/>
      <c r="T6" s="84">
        <v>0.05</v>
      </c>
      <c r="U6" s="85"/>
      <c r="V6" s="86">
        <f>V5+(U6*T6)</f>
        <v>0</v>
      </c>
      <c r="W6" s="69" t="s">
        <v>420</v>
      </c>
      <c r="X6" s="87" t="e">
        <f>SUM(#REF!)</f>
        <v>#REF!</v>
      </c>
    </row>
    <row r="7" spans="1:108" ht="19.5" thickBot="1">
      <c r="B7" s="69">
        <v>3</v>
      </c>
      <c r="C7" s="76" t="s">
        <v>302</v>
      </c>
      <c r="D7" s="77" t="s">
        <v>300</v>
      </c>
      <c r="E7" s="78">
        <f t="shared" si="0"/>
        <v>75</v>
      </c>
      <c r="F7" s="79">
        <v>43990</v>
      </c>
      <c r="G7" s="79">
        <v>44093</v>
      </c>
      <c r="H7" s="77"/>
      <c r="I7" s="77"/>
      <c r="J7" s="76"/>
      <c r="K7" s="77"/>
      <c r="L7" s="77"/>
      <c r="M7" s="83"/>
      <c r="N7" s="77"/>
      <c r="O7" s="77"/>
      <c r="P7" s="83"/>
      <c r="Q7" s="77"/>
      <c r="R7" s="77"/>
      <c r="S7" s="77"/>
      <c r="T7" s="84">
        <v>0.05</v>
      </c>
      <c r="U7" s="85"/>
      <c r="V7" s="86">
        <f t="shared" ref="V7:V13" si="1">V6+(U7*T7)</f>
        <v>0</v>
      </c>
      <c r="W7" s="69" t="s">
        <v>420</v>
      </c>
      <c r="X7" s="87" t="e">
        <f>SUM(#REF!)</f>
        <v>#REF!</v>
      </c>
    </row>
    <row r="8" spans="1:108" ht="42" customHeight="1" thickBot="1">
      <c r="B8" s="69">
        <v>4</v>
      </c>
      <c r="C8" s="76" t="s">
        <v>303</v>
      </c>
      <c r="D8" s="77" t="s">
        <v>300</v>
      </c>
      <c r="E8" s="78">
        <f t="shared" si="0"/>
        <v>75</v>
      </c>
      <c r="F8" s="79">
        <v>43990</v>
      </c>
      <c r="G8" s="79">
        <v>44093</v>
      </c>
      <c r="H8" s="77"/>
      <c r="I8" s="76"/>
      <c r="J8" s="76"/>
      <c r="K8" s="76"/>
      <c r="L8" s="77"/>
      <c r="M8" s="83"/>
      <c r="N8" s="77"/>
      <c r="O8" s="77"/>
      <c r="P8" s="83"/>
      <c r="Q8" s="77"/>
      <c r="R8" s="77"/>
      <c r="S8" s="77"/>
      <c r="T8" s="84">
        <v>0.05</v>
      </c>
      <c r="U8" s="85"/>
      <c r="V8" s="86">
        <f t="shared" si="1"/>
        <v>0</v>
      </c>
      <c r="W8" s="69" t="s">
        <v>420</v>
      </c>
      <c r="X8" s="87" t="e">
        <f>SUM(#REF!)</f>
        <v>#REF!</v>
      </c>
    </row>
    <row r="9" spans="1:108" ht="42" customHeight="1" thickBot="1">
      <c r="B9" s="69">
        <v>5</v>
      </c>
      <c r="C9" s="76" t="s">
        <v>304</v>
      </c>
      <c r="D9" s="77" t="s">
        <v>300</v>
      </c>
      <c r="E9" s="78">
        <f t="shared" si="0"/>
        <v>75</v>
      </c>
      <c r="F9" s="79">
        <v>43990</v>
      </c>
      <c r="G9" s="79">
        <v>44093</v>
      </c>
      <c r="H9" s="77"/>
      <c r="I9" s="77"/>
      <c r="J9" s="76"/>
      <c r="K9" s="77"/>
      <c r="L9" s="77"/>
      <c r="M9" s="83"/>
      <c r="N9" s="77"/>
      <c r="O9" s="77"/>
      <c r="P9" s="83"/>
      <c r="Q9" s="77"/>
      <c r="R9" s="77"/>
      <c r="S9" s="77"/>
      <c r="T9" s="84">
        <v>0.125</v>
      </c>
      <c r="U9" s="85"/>
      <c r="V9" s="86">
        <f t="shared" si="1"/>
        <v>0</v>
      </c>
      <c r="W9" s="69" t="s">
        <v>420</v>
      </c>
      <c r="X9" s="87" t="e">
        <f>SUM(#REF!)</f>
        <v>#REF!</v>
      </c>
    </row>
    <row r="10" spans="1:108" ht="30" customHeight="1" thickBot="1">
      <c r="B10" s="69">
        <v>6</v>
      </c>
      <c r="C10" s="76" t="s">
        <v>305</v>
      </c>
      <c r="D10" s="77" t="s">
        <v>306</v>
      </c>
      <c r="E10" s="78">
        <f t="shared" si="0"/>
        <v>55</v>
      </c>
      <c r="F10" s="79">
        <v>44001</v>
      </c>
      <c r="G10" s="79">
        <v>44077</v>
      </c>
      <c r="H10" s="77"/>
      <c r="I10" s="77"/>
      <c r="J10" s="77"/>
      <c r="K10" s="76"/>
      <c r="L10" s="77"/>
      <c r="M10" s="83"/>
      <c r="N10" s="83"/>
      <c r="O10" s="77"/>
      <c r="P10" s="83"/>
      <c r="Q10" s="83"/>
      <c r="R10" s="77"/>
      <c r="S10" s="77"/>
      <c r="T10" s="84">
        <v>0.125</v>
      </c>
      <c r="U10" s="85"/>
      <c r="V10" s="86">
        <f t="shared" si="1"/>
        <v>0</v>
      </c>
      <c r="W10" s="69" t="s">
        <v>420</v>
      </c>
      <c r="X10" s="87" t="e">
        <f>SUM(#REF!)</f>
        <v>#REF!</v>
      </c>
    </row>
    <row r="11" spans="1:108" ht="44.25" customHeight="1" thickBot="1">
      <c r="B11" s="69">
        <v>7</v>
      </c>
      <c r="C11" s="76" t="s">
        <v>307</v>
      </c>
      <c r="D11" s="77" t="s">
        <v>306</v>
      </c>
      <c r="E11" s="78">
        <f t="shared" si="0"/>
        <v>76</v>
      </c>
      <c r="F11" s="79">
        <v>44015</v>
      </c>
      <c r="G11" s="79">
        <v>44121</v>
      </c>
      <c r="H11" s="77"/>
      <c r="I11" s="77"/>
      <c r="J11" s="77"/>
      <c r="K11" s="77"/>
      <c r="L11" s="77"/>
      <c r="M11" s="77"/>
      <c r="N11" s="83"/>
      <c r="O11" s="77"/>
      <c r="P11" s="77"/>
      <c r="Q11" s="83"/>
      <c r="R11" s="77"/>
      <c r="S11" s="77"/>
      <c r="T11" s="84">
        <v>0.05</v>
      </c>
      <c r="U11" s="85"/>
      <c r="V11" s="86">
        <f t="shared" si="1"/>
        <v>0</v>
      </c>
      <c r="W11" s="69" t="s">
        <v>420</v>
      </c>
      <c r="X11" s="87" t="e">
        <f>SUM(#REF!)</f>
        <v>#REF!</v>
      </c>
    </row>
    <row r="12" spans="1:108" ht="30" customHeight="1" thickBot="1">
      <c r="B12" s="69">
        <v>8</v>
      </c>
      <c r="C12" s="76" t="s">
        <v>308</v>
      </c>
      <c r="D12" s="77" t="s">
        <v>309</v>
      </c>
      <c r="E12" s="78">
        <f t="shared" si="0"/>
        <v>122</v>
      </c>
      <c r="F12" s="79">
        <v>43990</v>
      </c>
      <c r="G12" s="79">
        <v>44159</v>
      </c>
      <c r="H12" s="77"/>
      <c r="I12" s="77"/>
      <c r="J12" s="77"/>
      <c r="K12" s="77"/>
      <c r="L12" s="77"/>
      <c r="M12" s="83"/>
      <c r="N12" s="83"/>
      <c r="O12" s="77"/>
      <c r="P12" s="83"/>
      <c r="Q12" s="83"/>
      <c r="R12" s="83"/>
      <c r="S12" s="77"/>
      <c r="T12" s="84">
        <v>0.22500000000000001</v>
      </c>
      <c r="U12" s="85"/>
      <c r="V12" s="86">
        <f t="shared" si="1"/>
        <v>0</v>
      </c>
      <c r="W12" s="69" t="s">
        <v>420</v>
      </c>
      <c r="X12" s="87" t="e">
        <f>SUM(#REF!)</f>
        <v>#REF!</v>
      </c>
    </row>
    <row r="13" spans="1:108" ht="30" customHeight="1" thickBot="1">
      <c r="B13" s="69">
        <v>9</v>
      </c>
      <c r="C13" s="76" t="s">
        <v>310</v>
      </c>
      <c r="D13" s="77" t="s">
        <v>300</v>
      </c>
      <c r="E13" s="78">
        <f t="shared" si="0"/>
        <v>106</v>
      </c>
      <c r="F13" s="79">
        <v>44039</v>
      </c>
      <c r="G13" s="79">
        <v>44186</v>
      </c>
      <c r="H13" s="77"/>
      <c r="I13" s="77"/>
      <c r="J13" s="77"/>
      <c r="K13" s="77"/>
      <c r="L13" s="77"/>
      <c r="M13" s="77"/>
      <c r="N13" s="83"/>
      <c r="O13" s="83"/>
      <c r="P13" s="83"/>
      <c r="Q13" s="83"/>
      <c r="R13" s="83"/>
      <c r="S13" s="83"/>
      <c r="T13" s="84">
        <v>0.22500000000000001</v>
      </c>
      <c r="U13" s="85"/>
      <c r="V13" s="86">
        <f t="shared" si="1"/>
        <v>0</v>
      </c>
      <c r="W13" s="69" t="s">
        <v>420</v>
      </c>
      <c r="X13" s="87" t="e">
        <f>SUM(#REF!)</f>
        <v>#REF!</v>
      </c>
    </row>
    <row r="14" spans="1:108">
      <c r="T14" s="90">
        <f>SUM(T5:T13)</f>
        <v>0.95</v>
      </c>
      <c r="V14" s="90"/>
    </row>
  </sheetData>
  <mergeCells count="2">
    <mergeCell ref="C1:V2"/>
    <mergeCell ref="W3:W4"/>
  </mergeCells>
  <conditionalFormatting sqref="U5:U13">
    <cfRule type="cellIs" dxfId="8" priority="1" operator="between">
      <formula>85%</formula>
      <formula>100%</formula>
    </cfRule>
    <cfRule type="cellIs" dxfId="7" priority="2" operator="between">
      <formula>60%</formula>
      <formula>84.99%</formula>
    </cfRule>
    <cfRule type="cellIs" dxfId="6" priority="3" operator="between">
      <formula>0%</formula>
      <formula>59.99%</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dimension ref="B1:V45"/>
  <sheetViews>
    <sheetView workbookViewId="0">
      <selection activeCell="V5" sqref="V5:V30"/>
    </sheetView>
  </sheetViews>
  <sheetFormatPr defaultColWidth="10.85546875" defaultRowHeight="15.75"/>
  <cols>
    <col min="1" max="1" width="10.85546875" style="93"/>
    <col min="2" max="2" width="90.42578125" style="93" bestFit="1" customWidth="1"/>
    <col min="3" max="3" width="19.28515625" style="93" customWidth="1"/>
    <col min="4" max="4" width="12.5703125" style="118" bestFit="1" customWidth="1"/>
    <col min="5" max="5" width="12.42578125" style="118" customWidth="1"/>
    <col min="6" max="9" width="5.85546875" style="93" hidden="1" customWidth="1"/>
    <col min="10" max="17" width="5.85546875" style="93" customWidth="1"/>
    <col min="18" max="18" width="0" style="119" hidden="1" customWidth="1"/>
    <col min="19" max="19" width="0" style="93" hidden="1" customWidth="1"/>
    <col min="20" max="20" width="16" style="93" hidden="1" customWidth="1"/>
    <col min="21" max="21" width="21.85546875" style="119" hidden="1" customWidth="1"/>
    <col min="22" max="16384" width="10.85546875" style="93"/>
  </cols>
  <sheetData>
    <row r="1" spans="2:22">
      <c r="B1" s="284" t="s">
        <v>311</v>
      </c>
      <c r="C1" s="284"/>
      <c r="D1" s="284"/>
      <c r="E1" s="284"/>
      <c r="F1" s="284"/>
      <c r="G1" s="284"/>
      <c r="H1" s="284"/>
      <c r="I1" s="284"/>
      <c r="J1" s="284"/>
      <c r="K1" s="284"/>
      <c r="L1" s="284"/>
      <c r="M1" s="284"/>
      <c r="N1" s="284"/>
      <c r="O1" s="284"/>
      <c r="P1" s="284"/>
      <c r="Q1" s="284"/>
      <c r="R1" s="284"/>
      <c r="S1" s="284"/>
      <c r="T1" s="284"/>
      <c r="U1" s="284"/>
    </row>
    <row r="2" spans="2:22">
      <c r="B2" s="285"/>
      <c r="C2" s="285"/>
      <c r="D2" s="285"/>
      <c r="E2" s="285"/>
      <c r="F2" s="285"/>
      <c r="G2" s="285"/>
      <c r="H2" s="285"/>
      <c r="I2" s="285"/>
      <c r="J2" s="285"/>
      <c r="K2" s="285"/>
      <c r="L2" s="285"/>
      <c r="M2" s="285"/>
      <c r="N2" s="285"/>
      <c r="O2" s="285"/>
      <c r="P2" s="285"/>
      <c r="Q2" s="285"/>
      <c r="R2" s="285"/>
      <c r="S2" s="285"/>
      <c r="T2" s="285"/>
      <c r="U2" s="285"/>
    </row>
    <row r="3" spans="2:22" s="69" customFormat="1" ht="75">
      <c r="B3" s="70" t="s">
        <v>277</v>
      </c>
      <c r="C3" s="71" t="s">
        <v>279</v>
      </c>
      <c r="D3" s="71" t="s">
        <v>280</v>
      </c>
      <c r="E3" s="71" t="s">
        <v>281</v>
      </c>
      <c r="F3" s="71" t="s">
        <v>282</v>
      </c>
      <c r="G3" s="71" t="s">
        <v>283</v>
      </c>
      <c r="H3" s="71" t="s">
        <v>284</v>
      </c>
      <c r="I3" s="71" t="s">
        <v>285</v>
      </c>
      <c r="J3" s="71" t="s">
        <v>286</v>
      </c>
      <c r="K3" s="71" t="s">
        <v>287</v>
      </c>
      <c r="L3" s="71" t="s">
        <v>288</v>
      </c>
      <c r="M3" s="71" t="s">
        <v>289</v>
      </c>
      <c r="N3" s="71" t="s">
        <v>290</v>
      </c>
      <c r="O3" s="71" t="s">
        <v>291</v>
      </c>
      <c r="P3" s="71" t="s">
        <v>292</v>
      </c>
      <c r="Q3" s="71" t="s">
        <v>293</v>
      </c>
      <c r="R3" s="71" t="s">
        <v>294</v>
      </c>
      <c r="S3" s="71" t="s">
        <v>54</v>
      </c>
      <c r="T3" s="71" t="s">
        <v>312</v>
      </c>
      <c r="U3" s="71" t="s">
        <v>313</v>
      </c>
      <c r="V3" s="274" t="s">
        <v>388</v>
      </c>
    </row>
    <row r="4" spans="2:22" ht="30" customHeight="1">
      <c r="B4" s="94" t="s">
        <v>314</v>
      </c>
      <c r="C4" s="95"/>
      <c r="D4" s="95"/>
      <c r="E4" s="95"/>
      <c r="F4" s="96"/>
      <c r="G4" s="96"/>
      <c r="H4" s="96"/>
      <c r="I4" s="96"/>
      <c r="J4" s="96"/>
      <c r="K4" s="96"/>
      <c r="L4" s="96"/>
      <c r="M4" s="97"/>
      <c r="N4" s="97"/>
      <c r="O4" s="97"/>
      <c r="P4" s="97"/>
      <c r="Q4" s="97"/>
      <c r="R4" s="98">
        <f>SUM(R5:R9)</f>
        <v>0.25</v>
      </c>
      <c r="S4" s="99"/>
      <c r="T4" s="99"/>
      <c r="U4" s="99"/>
      <c r="V4" s="274"/>
    </row>
    <row r="5" spans="2:22" ht="30" customHeight="1">
      <c r="B5" s="100" t="s">
        <v>315</v>
      </c>
      <c r="C5" s="78">
        <f>DIAS.LAB(D5,E5)</f>
        <v>2</v>
      </c>
      <c r="D5" s="101">
        <v>43979</v>
      </c>
      <c r="E5" s="101">
        <v>43981</v>
      </c>
      <c r="F5" s="102"/>
      <c r="G5" s="102"/>
      <c r="H5" s="102"/>
      <c r="I5" s="102"/>
      <c r="J5" s="103"/>
      <c r="K5" s="102"/>
      <c r="L5" s="102"/>
      <c r="M5" s="102"/>
      <c r="N5" s="102"/>
      <c r="O5" s="102"/>
      <c r="P5" s="102"/>
      <c r="Q5" s="102"/>
      <c r="R5" s="104">
        <v>0.02</v>
      </c>
      <c r="S5" s="104">
        <v>1</v>
      </c>
      <c r="T5" s="104">
        <f>S5*R5</f>
        <v>0.02</v>
      </c>
      <c r="U5" s="104">
        <f>(R5*S5)</f>
        <v>0.02</v>
      </c>
      <c r="V5" s="93" t="s">
        <v>420</v>
      </c>
    </row>
    <row r="6" spans="2:22" ht="30" customHeight="1">
      <c r="B6" s="100" t="s">
        <v>316</v>
      </c>
      <c r="C6" s="78">
        <f>DIAS.LAB(D6,E6)</f>
        <v>2</v>
      </c>
      <c r="D6" s="101">
        <v>43979</v>
      </c>
      <c r="E6" s="101">
        <v>43981</v>
      </c>
      <c r="F6" s="102"/>
      <c r="G6" s="102"/>
      <c r="H6" s="105"/>
      <c r="I6" s="102"/>
      <c r="J6" s="103"/>
      <c r="K6" s="102"/>
      <c r="L6" s="102"/>
      <c r="M6" s="102"/>
      <c r="N6" s="102"/>
      <c r="O6" s="102"/>
      <c r="P6" s="102"/>
      <c r="Q6" s="102"/>
      <c r="R6" s="104">
        <v>0.02</v>
      </c>
      <c r="S6" s="104">
        <v>1</v>
      </c>
      <c r="T6" s="104">
        <f>T5+(S6*R6)</f>
        <v>0.04</v>
      </c>
      <c r="U6" s="104">
        <f>U5+(R6*S6)</f>
        <v>0.04</v>
      </c>
      <c r="V6" s="93" t="s">
        <v>420</v>
      </c>
    </row>
    <row r="7" spans="2:22" ht="30" customHeight="1">
      <c r="B7" s="100" t="s">
        <v>317</v>
      </c>
      <c r="C7" s="78">
        <f>DIAS.LAB(D7,E7)</f>
        <v>10</v>
      </c>
      <c r="D7" s="101">
        <v>43983</v>
      </c>
      <c r="E7" s="101">
        <v>43994</v>
      </c>
      <c r="F7" s="102"/>
      <c r="G7" s="105"/>
      <c r="H7" s="105"/>
      <c r="I7" s="105"/>
      <c r="J7" s="102"/>
      <c r="K7" s="103"/>
      <c r="L7" s="102"/>
      <c r="M7" s="102"/>
      <c r="N7" s="102"/>
      <c r="O7" s="102"/>
      <c r="P7" s="102"/>
      <c r="Q7" s="102"/>
      <c r="R7" s="104">
        <v>0.12</v>
      </c>
      <c r="S7" s="104">
        <v>1</v>
      </c>
      <c r="T7" s="104">
        <f>T6+(S7*R7)</f>
        <v>0.16</v>
      </c>
      <c r="U7" s="104">
        <f>U6+(R7*S7)</f>
        <v>0.16</v>
      </c>
      <c r="V7" s="93" t="s">
        <v>420</v>
      </c>
    </row>
    <row r="8" spans="2:22" ht="30" customHeight="1">
      <c r="B8" s="100" t="s">
        <v>318</v>
      </c>
      <c r="C8" s="78">
        <f>DIAS.LAB(D8,E8)</f>
        <v>5</v>
      </c>
      <c r="D8" s="101">
        <v>43995</v>
      </c>
      <c r="E8" s="101">
        <v>44001</v>
      </c>
      <c r="F8" s="102"/>
      <c r="G8" s="102"/>
      <c r="H8" s="105"/>
      <c r="I8" s="102"/>
      <c r="J8" s="102"/>
      <c r="K8" s="103"/>
      <c r="L8" s="102"/>
      <c r="M8" s="102"/>
      <c r="N8" s="102"/>
      <c r="O8" s="102"/>
      <c r="P8" s="102"/>
      <c r="Q8" s="102"/>
      <c r="R8" s="104">
        <v>0.08</v>
      </c>
      <c r="S8" s="104">
        <v>1</v>
      </c>
      <c r="T8" s="104">
        <f>T7+(S8*R8)</f>
        <v>0.24</v>
      </c>
      <c r="U8" s="104">
        <f>U7+(R8*S8)</f>
        <v>0.24</v>
      </c>
      <c r="V8" s="93" t="s">
        <v>420</v>
      </c>
    </row>
    <row r="9" spans="2:22" ht="30" customHeight="1">
      <c r="B9" s="100" t="s">
        <v>319</v>
      </c>
      <c r="C9" s="78">
        <f>DIAS.LAB(D9,E9)</f>
        <v>2</v>
      </c>
      <c r="D9" s="101">
        <v>44002</v>
      </c>
      <c r="E9" s="101">
        <v>44005</v>
      </c>
      <c r="F9" s="102"/>
      <c r="G9" s="102"/>
      <c r="H9" s="102"/>
      <c r="I9" s="105"/>
      <c r="J9" s="102"/>
      <c r="K9" s="103"/>
      <c r="L9" s="102"/>
      <c r="M9" s="102"/>
      <c r="N9" s="102"/>
      <c r="O9" s="102"/>
      <c r="P9" s="102"/>
      <c r="Q9" s="102"/>
      <c r="R9" s="104">
        <v>0.01</v>
      </c>
      <c r="S9" s="104">
        <v>0.08</v>
      </c>
      <c r="T9" s="104">
        <f>T8+(S9*R9)</f>
        <v>0.24079999999999999</v>
      </c>
      <c r="U9" s="104">
        <f>U8+(R9*S9)</f>
        <v>0.24079999999999999</v>
      </c>
      <c r="V9" s="93" t="s">
        <v>420</v>
      </c>
    </row>
    <row r="10" spans="2:22" ht="20.100000000000001" customHeight="1">
      <c r="D10" s="106"/>
      <c r="E10" s="106"/>
      <c r="F10" s="107"/>
      <c r="G10" s="107"/>
      <c r="H10" s="107"/>
      <c r="I10" s="107"/>
      <c r="J10" s="107"/>
      <c r="K10" s="107"/>
      <c r="L10" s="107"/>
      <c r="M10" s="107"/>
      <c r="N10" s="107"/>
      <c r="O10" s="107"/>
      <c r="P10" s="107"/>
      <c r="Q10" s="107"/>
      <c r="R10" s="108"/>
      <c r="S10" s="108"/>
      <c r="T10" s="108"/>
      <c r="U10" s="108"/>
    </row>
    <row r="11" spans="2:22" ht="30" customHeight="1">
      <c r="B11" s="94" t="s">
        <v>320</v>
      </c>
      <c r="C11" s="97"/>
      <c r="D11" s="95"/>
      <c r="E11" s="95"/>
      <c r="F11" s="96"/>
      <c r="G11" s="96"/>
      <c r="H11" s="96"/>
      <c r="I11" s="96"/>
      <c r="J11" s="96"/>
      <c r="K11" s="96"/>
      <c r="L11" s="96"/>
      <c r="M11" s="97"/>
      <c r="N11" s="97"/>
      <c r="O11" s="97"/>
      <c r="P11" s="97"/>
      <c r="Q11" s="97"/>
      <c r="R11" s="98">
        <f>SUM(R12:R18)</f>
        <v>0.25</v>
      </c>
      <c r="S11" s="99"/>
      <c r="T11" s="99"/>
      <c r="U11" s="99"/>
    </row>
    <row r="12" spans="2:22" ht="30" customHeight="1">
      <c r="B12" s="100" t="s">
        <v>321</v>
      </c>
      <c r="C12" s="78">
        <f t="shared" ref="C12:C20" si="0">DIAS.LAB(D12,E12)</f>
        <v>5</v>
      </c>
      <c r="D12" s="101">
        <v>44006</v>
      </c>
      <c r="E12" s="101">
        <v>44012</v>
      </c>
      <c r="F12" s="100"/>
      <c r="G12" s="100"/>
      <c r="H12" s="100"/>
      <c r="I12" s="100"/>
      <c r="J12" s="100"/>
      <c r="K12" s="103"/>
      <c r="L12" s="100"/>
      <c r="M12" s="100"/>
      <c r="N12" s="100"/>
      <c r="O12" s="100"/>
      <c r="P12" s="100"/>
      <c r="Q12" s="100"/>
      <c r="R12" s="104">
        <v>0.03</v>
      </c>
      <c r="S12" s="104">
        <v>0.7</v>
      </c>
      <c r="T12" s="104">
        <f>(S12*R12)</f>
        <v>2.0999999999999998E-2</v>
      </c>
      <c r="U12" s="104">
        <f>U9+(R12*S12)</f>
        <v>0.26179999999999998</v>
      </c>
      <c r="V12" s="93" t="s">
        <v>420</v>
      </c>
    </row>
    <row r="13" spans="2:22" ht="30" customHeight="1">
      <c r="B13" s="100" t="s">
        <v>322</v>
      </c>
      <c r="C13" s="78">
        <f t="shared" si="0"/>
        <v>1</v>
      </c>
      <c r="D13" s="101">
        <v>44013</v>
      </c>
      <c r="E13" s="101">
        <v>44013</v>
      </c>
      <c r="F13" s="100"/>
      <c r="G13" s="100"/>
      <c r="H13" s="100"/>
      <c r="I13" s="100"/>
      <c r="J13" s="100"/>
      <c r="K13" s="100"/>
      <c r="L13" s="103"/>
      <c r="M13" s="100"/>
      <c r="N13" s="100"/>
      <c r="O13" s="100"/>
      <c r="P13" s="100"/>
      <c r="Q13" s="100"/>
      <c r="R13" s="104">
        <v>0.01</v>
      </c>
      <c r="S13" s="104">
        <v>1</v>
      </c>
      <c r="T13" s="104">
        <f>T12+(S13*R13)</f>
        <v>3.1E-2</v>
      </c>
      <c r="U13" s="104">
        <f>U12+(R13*S13)</f>
        <v>0.27179999999999999</v>
      </c>
      <c r="V13" s="93" t="s">
        <v>420</v>
      </c>
    </row>
    <row r="14" spans="2:22" ht="30" customHeight="1">
      <c r="B14" s="100" t="s">
        <v>323</v>
      </c>
      <c r="C14" s="78">
        <f t="shared" si="0"/>
        <v>5</v>
      </c>
      <c r="D14" s="101">
        <v>44014</v>
      </c>
      <c r="E14" s="101">
        <v>44020</v>
      </c>
      <c r="F14" s="100"/>
      <c r="G14" s="100"/>
      <c r="H14" s="100"/>
      <c r="I14" s="100"/>
      <c r="J14" s="100"/>
      <c r="K14" s="100"/>
      <c r="L14" s="103"/>
      <c r="M14" s="100"/>
      <c r="N14" s="100"/>
      <c r="O14" s="100"/>
      <c r="P14" s="100"/>
      <c r="Q14" s="100"/>
      <c r="R14" s="104">
        <v>7.0000000000000007E-2</v>
      </c>
      <c r="S14" s="104">
        <v>0.8</v>
      </c>
      <c r="T14" s="104">
        <f>T13+(S14*R14)</f>
        <v>8.7000000000000008E-2</v>
      </c>
      <c r="U14" s="104">
        <f>U13+(R14*S14)</f>
        <v>0.32779999999999998</v>
      </c>
      <c r="V14" s="93" t="s">
        <v>420</v>
      </c>
    </row>
    <row r="15" spans="2:22" ht="30" customHeight="1">
      <c r="B15" s="100" t="s">
        <v>324</v>
      </c>
      <c r="C15" s="78">
        <f t="shared" si="0"/>
        <v>5</v>
      </c>
      <c r="D15" s="101">
        <v>44021</v>
      </c>
      <c r="E15" s="101">
        <v>44027</v>
      </c>
      <c r="F15" s="100"/>
      <c r="G15" s="100"/>
      <c r="H15" s="100"/>
      <c r="I15" s="100"/>
      <c r="J15" s="100"/>
      <c r="K15" s="100"/>
      <c r="L15" s="103"/>
      <c r="M15" s="100"/>
      <c r="N15" s="100"/>
      <c r="O15" s="100"/>
      <c r="P15" s="100"/>
      <c r="Q15" s="100"/>
      <c r="R15" s="104">
        <v>0.04</v>
      </c>
      <c r="S15" s="104">
        <v>1</v>
      </c>
      <c r="T15" s="104">
        <f>T14+(S15*R15)</f>
        <v>0.127</v>
      </c>
      <c r="U15" s="104">
        <f>U14+(R15*S15)</f>
        <v>0.36779999999999996</v>
      </c>
      <c r="V15" s="93" t="s">
        <v>420</v>
      </c>
    </row>
    <row r="16" spans="2:22" ht="30" customHeight="1">
      <c r="B16" s="109" t="s">
        <v>325</v>
      </c>
      <c r="C16" s="78">
        <f t="shared" si="0"/>
        <v>0</v>
      </c>
      <c r="D16" s="101"/>
      <c r="E16" s="101"/>
      <c r="F16" s="100"/>
      <c r="G16" s="100"/>
      <c r="H16" s="100"/>
      <c r="I16" s="100"/>
      <c r="J16" s="100"/>
      <c r="K16" s="100"/>
      <c r="L16" s="103"/>
      <c r="M16" s="100"/>
      <c r="N16" s="100"/>
      <c r="O16" s="100"/>
      <c r="P16" s="100"/>
      <c r="Q16" s="100"/>
      <c r="R16" s="104"/>
      <c r="S16" s="104"/>
      <c r="T16" s="104"/>
      <c r="U16" s="104"/>
    </row>
    <row r="17" spans="2:22" ht="30" customHeight="1">
      <c r="B17" s="110" t="s">
        <v>326</v>
      </c>
      <c r="C17" s="78">
        <f t="shared" si="0"/>
        <v>3</v>
      </c>
      <c r="D17" s="101">
        <v>44028</v>
      </c>
      <c r="E17" s="101">
        <v>44032</v>
      </c>
      <c r="F17" s="100"/>
      <c r="G17" s="100"/>
      <c r="H17" s="100"/>
      <c r="I17" s="100"/>
      <c r="J17" s="100"/>
      <c r="K17" s="100"/>
      <c r="L17" s="103"/>
      <c r="M17" s="100"/>
      <c r="N17" s="100"/>
      <c r="O17" s="100"/>
      <c r="P17" s="100"/>
      <c r="Q17" s="100"/>
      <c r="R17" s="104">
        <v>0.02</v>
      </c>
      <c r="S17" s="104">
        <v>0.45</v>
      </c>
      <c r="T17" s="104">
        <f>T15+(S17*R17)</f>
        <v>0.13600000000000001</v>
      </c>
      <c r="U17" s="104">
        <f>U15+(R17*S17)</f>
        <v>0.37679999999999997</v>
      </c>
      <c r="V17" s="93" t="s">
        <v>420</v>
      </c>
    </row>
    <row r="18" spans="2:22" ht="30" customHeight="1">
      <c r="B18" s="100" t="s">
        <v>327</v>
      </c>
      <c r="C18" s="78">
        <f t="shared" si="0"/>
        <v>9</v>
      </c>
      <c r="D18" s="101">
        <v>44033</v>
      </c>
      <c r="E18" s="101">
        <v>44043</v>
      </c>
      <c r="F18" s="100"/>
      <c r="G18" s="100"/>
      <c r="H18" s="100"/>
      <c r="I18" s="100"/>
      <c r="J18" s="100"/>
      <c r="K18" s="100"/>
      <c r="L18" s="103"/>
      <c r="M18" s="100"/>
      <c r="N18" s="100"/>
      <c r="O18" s="100"/>
      <c r="P18" s="100"/>
      <c r="Q18" s="100"/>
      <c r="R18" s="104">
        <v>0.08</v>
      </c>
      <c r="S18" s="104">
        <v>1</v>
      </c>
      <c r="T18" s="104">
        <f>T17+(S18*R18)</f>
        <v>0.21600000000000003</v>
      </c>
      <c r="U18" s="104">
        <f>U17+(R18*S18)</f>
        <v>0.45679999999999998</v>
      </c>
      <c r="V18" s="93" t="s">
        <v>420</v>
      </c>
    </row>
    <row r="19" spans="2:22" ht="30" customHeight="1">
      <c r="B19" s="100" t="s">
        <v>328</v>
      </c>
      <c r="C19" s="78">
        <f t="shared" si="0"/>
        <v>2</v>
      </c>
      <c r="D19" s="101">
        <v>44006</v>
      </c>
      <c r="E19" s="101">
        <v>44007</v>
      </c>
      <c r="F19" s="100"/>
      <c r="G19" s="100"/>
      <c r="H19" s="100"/>
      <c r="I19" s="100"/>
      <c r="J19" s="100"/>
      <c r="K19" s="103"/>
      <c r="L19" s="100"/>
      <c r="M19" s="100"/>
      <c r="N19" s="100"/>
      <c r="O19" s="100"/>
      <c r="P19" s="100"/>
      <c r="Q19" s="100"/>
      <c r="R19" s="100"/>
      <c r="S19" s="100"/>
      <c r="T19" s="100"/>
      <c r="U19" s="100"/>
      <c r="V19" s="93" t="s">
        <v>420</v>
      </c>
    </row>
    <row r="20" spans="2:22" ht="30" customHeight="1">
      <c r="B20" s="111" t="s">
        <v>329</v>
      </c>
      <c r="C20" s="78">
        <f t="shared" si="0"/>
        <v>2</v>
      </c>
      <c r="D20" s="101">
        <v>44008</v>
      </c>
      <c r="E20" s="101">
        <v>44011</v>
      </c>
      <c r="F20" s="100"/>
      <c r="G20" s="100"/>
      <c r="H20" s="100"/>
      <c r="I20" s="100"/>
      <c r="J20" s="100"/>
      <c r="K20" s="103"/>
      <c r="L20" s="100"/>
      <c r="M20" s="100"/>
      <c r="N20" s="100"/>
      <c r="O20" s="100"/>
      <c r="P20" s="100"/>
      <c r="Q20" s="100"/>
      <c r="R20" s="100"/>
      <c r="S20" s="100"/>
      <c r="T20" s="100"/>
      <c r="U20" s="100"/>
      <c r="V20" s="93" t="s">
        <v>420</v>
      </c>
    </row>
    <row r="21" spans="2:22" ht="20.100000000000001" customHeight="1">
      <c r="D21" s="112"/>
      <c r="E21" s="112"/>
      <c r="F21" s="113"/>
      <c r="G21" s="113"/>
      <c r="H21" s="113"/>
      <c r="I21" s="113"/>
      <c r="J21" s="113"/>
      <c r="K21" s="113"/>
      <c r="L21" s="113"/>
      <c r="M21" s="113"/>
      <c r="N21" s="113"/>
      <c r="O21" s="113"/>
      <c r="P21" s="113"/>
      <c r="Q21" s="113"/>
      <c r="R21" s="114"/>
      <c r="S21" s="114"/>
      <c r="T21" s="114"/>
      <c r="U21" s="114"/>
    </row>
    <row r="22" spans="2:22" ht="30" customHeight="1">
      <c r="B22" s="94" t="s">
        <v>330</v>
      </c>
      <c r="C22" s="97"/>
      <c r="D22" s="95"/>
      <c r="E22" s="95"/>
      <c r="F22" s="96"/>
      <c r="G22" s="96"/>
      <c r="H22" s="96"/>
      <c r="I22" s="96"/>
      <c r="J22" s="96"/>
      <c r="K22" s="96"/>
      <c r="L22" s="96"/>
      <c r="M22" s="96"/>
      <c r="N22" s="96"/>
      <c r="O22" s="97"/>
      <c r="P22" s="97"/>
      <c r="Q22" s="97"/>
      <c r="R22" s="98">
        <f>SUM(R23:R30)</f>
        <v>0.50000000000000011</v>
      </c>
      <c r="S22" s="99"/>
      <c r="T22" s="99"/>
      <c r="U22" s="99"/>
    </row>
    <row r="23" spans="2:22" ht="30" customHeight="1">
      <c r="B23" s="100" t="s">
        <v>331</v>
      </c>
      <c r="C23" s="78">
        <f t="shared" ref="C23:C30" si="1">DIAS.LAB(D23,E23)</f>
        <v>10</v>
      </c>
      <c r="D23" s="101">
        <v>43983</v>
      </c>
      <c r="E23" s="101">
        <v>43994</v>
      </c>
      <c r="F23" s="100"/>
      <c r="G23" s="100"/>
      <c r="H23" s="100"/>
      <c r="I23" s="100"/>
      <c r="J23" s="100"/>
      <c r="K23" s="103"/>
      <c r="L23" s="100"/>
      <c r="M23" s="100"/>
      <c r="N23" s="100"/>
      <c r="O23" s="100"/>
      <c r="P23" s="100"/>
      <c r="Q23" s="100"/>
      <c r="R23" s="104">
        <v>0.05</v>
      </c>
      <c r="S23" s="104">
        <v>1</v>
      </c>
      <c r="T23" s="104">
        <f>(S23*R23)</f>
        <v>0.05</v>
      </c>
      <c r="U23" s="104">
        <f>U18+(R23*S23)</f>
        <v>0.50680000000000003</v>
      </c>
      <c r="V23" s="93" t="s">
        <v>420</v>
      </c>
    </row>
    <row r="24" spans="2:22" ht="30" customHeight="1">
      <c r="B24" s="100" t="s">
        <v>332</v>
      </c>
      <c r="C24" s="78">
        <f t="shared" si="1"/>
        <v>4</v>
      </c>
      <c r="D24" s="101">
        <v>44044</v>
      </c>
      <c r="E24" s="101">
        <v>44049</v>
      </c>
      <c r="F24" s="100"/>
      <c r="G24" s="100"/>
      <c r="H24" s="100"/>
      <c r="I24" s="100"/>
      <c r="J24" s="100"/>
      <c r="K24" s="100"/>
      <c r="L24" s="100"/>
      <c r="M24" s="103"/>
      <c r="N24" s="100"/>
      <c r="O24" s="100"/>
      <c r="P24" s="100"/>
      <c r="Q24" s="100"/>
      <c r="R24" s="104">
        <v>0.05</v>
      </c>
      <c r="S24" s="104">
        <v>1</v>
      </c>
      <c r="T24" s="104">
        <f>T23+(S24*R24)</f>
        <v>0.1</v>
      </c>
      <c r="U24" s="104">
        <f t="shared" ref="U24:U30" si="2">U23+(R24*S24)</f>
        <v>0.55680000000000007</v>
      </c>
      <c r="V24" s="93" t="s">
        <v>420</v>
      </c>
    </row>
    <row r="25" spans="2:22" ht="30" customHeight="1">
      <c r="B25" s="100" t="s">
        <v>333</v>
      </c>
      <c r="C25" s="78">
        <f t="shared" si="1"/>
        <v>1</v>
      </c>
      <c r="D25" s="101">
        <v>44050</v>
      </c>
      <c r="E25" s="101">
        <v>44050</v>
      </c>
      <c r="F25" s="100"/>
      <c r="G25" s="100"/>
      <c r="H25" s="100"/>
      <c r="I25" s="100"/>
      <c r="J25" s="100"/>
      <c r="K25" s="100"/>
      <c r="L25" s="100"/>
      <c r="M25" s="103"/>
      <c r="N25" s="100"/>
      <c r="O25" s="100"/>
      <c r="P25" s="100"/>
      <c r="Q25" s="100"/>
      <c r="R25" s="104">
        <v>0.05</v>
      </c>
      <c r="S25" s="104">
        <v>0.89</v>
      </c>
      <c r="T25" s="104">
        <f t="shared" ref="T25:T30" si="3">T24+(S25*R25)</f>
        <v>0.14450000000000002</v>
      </c>
      <c r="U25" s="104">
        <f t="shared" si="2"/>
        <v>0.60130000000000006</v>
      </c>
      <c r="V25" s="93" t="s">
        <v>420</v>
      </c>
    </row>
    <row r="26" spans="2:22" ht="30" customHeight="1">
      <c r="B26" s="100" t="s">
        <v>334</v>
      </c>
      <c r="C26" s="78">
        <f t="shared" si="1"/>
        <v>10</v>
      </c>
      <c r="D26" s="115">
        <v>44061</v>
      </c>
      <c r="E26" s="115">
        <v>44074</v>
      </c>
      <c r="F26" s="100"/>
      <c r="G26" s="100"/>
      <c r="H26" s="100"/>
      <c r="I26" s="100"/>
      <c r="J26" s="100"/>
      <c r="K26" s="100"/>
      <c r="L26" s="100"/>
      <c r="M26" s="103"/>
      <c r="N26" s="100"/>
      <c r="O26" s="100"/>
      <c r="P26" s="100"/>
      <c r="Q26" s="100"/>
      <c r="R26" s="104">
        <v>0.08</v>
      </c>
      <c r="S26" s="104">
        <v>0.9</v>
      </c>
      <c r="T26" s="104">
        <f t="shared" si="3"/>
        <v>0.21650000000000003</v>
      </c>
      <c r="U26" s="104">
        <f t="shared" si="2"/>
        <v>0.67330000000000001</v>
      </c>
      <c r="V26" s="93" t="s">
        <v>420</v>
      </c>
    </row>
    <row r="27" spans="2:22" ht="30" customHeight="1">
      <c r="B27" s="100" t="s">
        <v>335</v>
      </c>
      <c r="C27" s="78">
        <f t="shared" si="1"/>
        <v>9</v>
      </c>
      <c r="D27" s="115">
        <v>44075</v>
      </c>
      <c r="E27" s="115">
        <v>44085</v>
      </c>
      <c r="F27" s="100"/>
      <c r="G27" s="100"/>
      <c r="H27" s="100"/>
      <c r="I27" s="100"/>
      <c r="J27" s="100"/>
      <c r="K27" s="100"/>
      <c r="L27" s="100"/>
      <c r="M27" s="100"/>
      <c r="N27" s="103"/>
      <c r="O27" s="100"/>
      <c r="P27" s="100"/>
      <c r="Q27" s="100"/>
      <c r="R27" s="104">
        <v>0.08</v>
      </c>
      <c r="S27" s="104">
        <v>0.22</v>
      </c>
      <c r="T27" s="104">
        <f t="shared" si="3"/>
        <v>0.23410000000000003</v>
      </c>
      <c r="U27" s="104">
        <f t="shared" si="2"/>
        <v>0.69089999999999996</v>
      </c>
      <c r="V27" s="93" t="s">
        <v>420</v>
      </c>
    </row>
    <row r="28" spans="2:22" ht="30" customHeight="1">
      <c r="B28" s="102" t="s">
        <v>336</v>
      </c>
      <c r="C28" s="78">
        <f t="shared" si="1"/>
        <v>5</v>
      </c>
      <c r="D28" s="115">
        <v>44086</v>
      </c>
      <c r="E28" s="115">
        <v>44092</v>
      </c>
      <c r="F28" s="100"/>
      <c r="G28" s="100"/>
      <c r="H28" s="100"/>
      <c r="I28" s="100"/>
      <c r="J28" s="100"/>
      <c r="K28" s="100"/>
      <c r="L28" s="100"/>
      <c r="M28" s="100"/>
      <c r="N28" s="103"/>
      <c r="O28" s="100"/>
      <c r="P28" s="100"/>
      <c r="Q28" s="100"/>
      <c r="R28" s="104">
        <v>0.05</v>
      </c>
      <c r="S28" s="104">
        <v>1</v>
      </c>
      <c r="T28" s="104">
        <f>T27+(S28*R28)</f>
        <v>0.28410000000000002</v>
      </c>
      <c r="U28" s="104">
        <f t="shared" si="2"/>
        <v>0.7409</v>
      </c>
      <c r="V28" s="93" t="s">
        <v>420</v>
      </c>
    </row>
    <row r="29" spans="2:22" ht="33" customHeight="1">
      <c r="B29" s="102" t="s">
        <v>337</v>
      </c>
      <c r="C29" s="78">
        <f t="shared" si="1"/>
        <v>44</v>
      </c>
      <c r="D29" s="115">
        <v>44093</v>
      </c>
      <c r="E29" s="115">
        <v>44154</v>
      </c>
      <c r="F29" s="100"/>
      <c r="G29" s="100"/>
      <c r="H29" s="100"/>
      <c r="I29" s="100"/>
      <c r="J29" s="100"/>
      <c r="K29" s="100"/>
      <c r="L29" s="100"/>
      <c r="M29" s="100"/>
      <c r="N29" s="103"/>
      <c r="O29" s="103"/>
      <c r="P29" s="103"/>
      <c r="Q29" s="100"/>
      <c r="R29" s="104">
        <v>0.09</v>
      </c>
      <c r="S29" s="104">
        <v>1</v>
      </c>
      <c r="T29" s="104">
        <f>T28+(S29*R29)</f>
        <v>0.37409999999999999</v>
      </c>
      <c r="U29" s="104">
        <f t="shared" si="2"/>
        <v>0.83089999999999997</v>
      </c>
      <c r="V29" s="93" t="s">
        <v>420</v>
      </c>
    </row>
    <row r="30" spans="2:22" ht="29.1" customHeight="1">
      <c r="B30" s="100" t="s">
        <v>338</v>
      </c>
      <c r="C30" s="78">
        <f t="shared" si="1"/>
        <v>6</v>
      </c>
      <c r="D30" s="115">
        <v>44155</v>
      </c>
      <c r="E30" s="115">
        <v>44162</v>
      </c>
      <c r="F30" s="100"/>
      <c r="G30" s="100"/>
      <c r="H30" s="100"/>
      <c r="I30" s="100"/>
      <c r="J30" s="100"/>
      <c r="K30" s="100"/>
      <c r="L30" s="100"/>
      <c r="M30" s="100"/>
      <c r="N30" s="100"/>
      <c r="O30" s="100"/>
      <c r="P30" s="103"/>
      <c r="Q30" s="100"/>
      <c r="R30" s="104">
        <v>0.05</v>
      </c>
      <c r="S30" s="104">
        <v>1</v>
      </c>
      <c r="T30" s="104">
        <f t="shared" si="3"/>
        <v>0.42409999999999998</v>
      </c>
      <c r="U30" s="104">
        <f t="shared" si="2"/>
        <v>0.88090000000000002</v>
      </c>
      <c r="V30" s="93" t="s">
        <v>420</v>
      </c>
    </row>
    <row r="31" spans="2:22">
      <c r="B31" s="117"/>
      <c r="C31" s="117"/>
      <c r="V31" s="116"/>
    </row>
    <row r="32" spans="2:22" hidden="1">
      <c r="B32" s="120" t="s">
        <v>339</v>
      </c>
      <c r="C32" s="120"/>
    </row>
    <row r="33" spans="2:3" hidden="1">
      <c r="B33" s="93" t="s">
        <v>340</v>
      </c>
    </row>
    <row r="34" spans="2:3" hidden="1">
      <c r="B34" s="117" t="s">
        <v>341</v>
      </c>
      <c r="C34" s="117"/>
    </row>
    <row r="35" spans="2:3" hidden="1">
      <c r="B35" s="117" t="s">
        <v>342</v>
      </c>
      <c r="C35" s="117"/>
    </row>
    <row r="36" spans="2:3" hidden="1">
      <c r="B36" s="93" t="s">
        <v>343</v>
      </c>
    </row>
    <row r="37" spans="2:3" hidden="1">
      <c r="B37" s="93" t="s">
        <v>344</v>
      </c>
    </row>
    <row r="38" spans="2:3" hidden="1">
      <c r="B38" s="93" t="s">
        <v>345</v>
      </c>
    </row>
    <row r="39" spans="2:3" hidden="1"/>
    <row r="40" spans="2:3" hidden="1"/>
    <row r="41" spans="2:3" hidden="1">
      <c r="B41" s="120" t="s">
        <v>346</v>
      </c>
      <c r="C41" s="120"/>
    </row>
    <row r="42" spans="2:3" hidden="1">
      <c r="B42" s="93" t="s">
        <v>347</v>
      </c>
    </row>
    <row r="43" spans="2:3" hidden="1">
      <c r="B43" s="93" t="s">
        <v>348</v>
      </c>
    </row>
    <row r="44" spans="2:3" hidden="1">
      <c r="B44" s="93" t="s">
        <v>349</v>
      </c>
    </row>
    <row r="45" spans="2:3" hidden="1">
      <c r="B45" s="93" t="s">
        <v>350</v>
      </c>
    </row>
  </sheetData>
  <mergeCells count="2">
    <mergeCell ref="B1:U2"/>
    <mergeCell ref="V3:V4"/>
  </mergeCells>
  <conditionalFormatting sqref="S5:S9 S23:S30">
    <cfRule type="cellIs" dxfId="5" priority="4" operator="between">
      <formula>85%</formula>
      <formula>100%</formula>
    </cfRule>
    <cfRule type="cellIs" dxfId="4" priority="5" operator="between">
      <formula>60%</formula>
      <formula>84.99%</formula>
    </cfRule>
    <cfRule type="cellIs" dxfId="3" priority="6" operator="between">
      <formula>0%</formula>
      <formula>59.99%</formula>
    </cfRule>
  </conditionalFormatting>
  <conditionalFormatting sqref="S12:S18">
    <cfRule type="cellIs" dxfId="2" priority="1" operator="between">
      <formula>85%</formula>
      <formula>100%</formula>
    </cfRule>
    <cfRule type="cellIs" dxfId="1" priority="2" operator="between">
      <formula>60%</formula>
      <formula>84.99%</formula>
    </cfRule>
    <cfRule type="cellIs" dxfId="0" priority="3" operator="between">
      <formula>0%</formula>
      <formula>59.99%</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1:J23"/>
  <sheetViews>
    <sheetView topLeftCell="A6" workbookViewId="0">
      <selection activeCell="J4" sqref="J4:J15"/>
    </sheetView>
  </sheetViews>
  <sheetFormatPr defaultColWidth="11.42578125" defaultRowHeight="15"/>
  <cols>
    <col min="1" max="1" width="13.42578125" style="58" customWidth="1"/>
    <col min="2" max="2" width="15.28515625" style="58" customWidth="1"/>
    <col min="3" max="3" width="13.42578125" style="58" customWidth="1"/>
    <col min="4" max="4" width="31" style="58" customWidth="1"/>
    <col min="5" max="16384" width="11.42578125" style="58"/>
  </cols>
  <sheetData>
    <row r="1" spans="1:10">
      <c r="A1" s="278" t="s">
        <v>94</v>
      </c>
      <c r="B1" s="288" t="s">
        <v>95</v>
      </c>
      <c r="C1" s="278" t="s">
        <v>96</v>
      </c>
      <c r="D1" s="278" t="s">
        <v>97</v>
      </c>
      <c r="E1" s="38"/>
      <c r="F1" s="278">
        <v>2020</v>
      </c>
      <c r="G1" s="278"/>
      <c r="H1" s="278"/>
      <c r="I1" s="278" t="s">
        <v>351</v>
      </c>
    </row>
    <row r="2" spans="1:10" ht="76.5">
      <c r="A2" s="278"/>
      <c r="B2" s="289"/>
      <c r="C2" s="278"/>
      <c r="D2" s="278"/>
      <c r="E2" s="38" t="s">
        <v>352</v>
      </c>
      <c r="F2" s="38" t="s">
        <v>98</v>
      </c>
      <c r="G2" s="38" t="s">
        <v>99</v>
      </c>
      <c r="H2" s="38" t="s">
        <v>353</v>
      </c>
      <c r="I2" s="278"/>
      <c r="J2" s="274" t="s">
        <v>388</v>
      </c>
    </row>
    <row r="3" spans="1:10">
      <c r="A3" s="121"/>
      <c r="B3" s="121"/>
      <c r="C3" s="121"/>
      <c r="D3" s="121" t="s">
        <v>354</v>
      </c>
      <c r="E3" s="121"/>
      <c r="F3" s="121"/>
      <c r="G3" s="121"/>
      <c r="H3" s="122"/>
      <c r="I3" s="121"/>
      <c r="J3" s="274"/>
    </row>
    <row r="4" spans="1:10" ht="51" customHeight="1">
      <c r="A4" s="286" t="s">
        <v>23</v>
      </c>
      <c r="B4" s="286">
        <v>7312</v>
      </c>
      <c r="C4" s="286" t="s">
        <v>355</v>
      </c>
      <c r="D4" s="123" t="s">
        <v>356</v>
      </c>
      <c r="E4" s="124" t="s">
        <v>357</v>
      </c>
      <c r="F4" s="125" t="s">
        <v>358</v>
      </c>
      <c r="G4" s="125" t="s">
        <v>358</v>
      </c>
      <c r="H4" s="126">
        <v>150</v>
      </c>
      <c r="I4" s="287" t="s">
        <v>359</v>
      </c>
      <c r="J4" s="161" t="s">
        <v>420</v>
      </c>
    </row>
    <row r="5" spans="1:10" ht="25.5">
      <c r="A5" s="286"/>
      <c r="B5" s="286"/>
      <c r="C5" s="286"/>
      <c r="D5" s="123" t="s">
        <v>123</v>
      </c>
      <c r="E5" s="124" t="s">
        <v>357</v>
      </c>
      <c r="F5" s="125" t="s">
        <v>358</v>
      </c>
      <c r="G5" s="125" t="s">
        <v>358</v>
      </c>
      <c r="H5" s="126">
        <v>150</v>
      </c>
      <c r="I5" s="287"/>
      <c r="J5" s="161" t="s">
        <v>420</v>
      </c>
    </row>
    <row r="6" spans="1:10" ht="63.75">
      <c r="A6" s="286"/>
      <c r="B6" s="286"/>
      <c r="C6" s="286"/>
      <c r="D6" s="123" t="s">
        <v>360</v>
      </c>
      <c r="E6" s="124" t="s">
        <v>357</v>
      </c>
      <c r="F6" s="125" t="s">
        <v>358</v>
      </c>
      <c r="G6" s="125" t="s">
        <v>358</v>
      </c>
      <c r="H6" s="126">
        <v>150</v>
      </c>
      <c r="I6" s="287"/>
      <c r="J6" s="161" t="s">
        <v>420</v>
      </c>
    </row>
    <row r="7" spans="1:10" ht="38.25">
      <c r="A7" s="286"/>
      <c r="B7" s="286"/>
      <c r="C7" s="286"/>
      <c r="D7" s="123" t="s">
        <v>361</v>
      </c>
      <c r="E7" s="124" t="s">
        <v>357</v>
      </c>
      <c r="F7" s="125" t="s">
        <v>358</v>
      </c>
      <c r="G7" s="125" t="s">
        <v>358</v>
      </c>
      <c r="H7" s="126">
        <v>150</v>
      </c>
      <c r="I7" s="287"/>
      <c r="J7" s="161" t="s">
        <v>420</v>
      </c>
    </row>
    <row r="8" spans="1:10" ht="25.5">
      <c r="A8" s="286"/>
      <c r="B8" s="286"/>
      <c r="C8" s="286"/>
      <c r="D8" s="127" t="s">
        <v>362</v>
      </c>
      <c r="E8" s="124" t="s">
        <v>357</v>
      </c>
      <c r="F8" s="125" t="s">
        <v>358</v>
      </c>
      <c r="G8" s="125" t="s">
        <v>358</v>
      </c>
      <c r="H8" s="126">
        <v>150</v>
      </c>
      <c r="I8" s="287"/>
      <c r="J8" s="161" t="s">
        <v>420</v>
      </c>
    </row>
    <row r="9" spans="1:10" ht="25.5">
      <c r="A9" s="286"/>
      <c r="B9" s="286"/>
      <c r="C9" s="286"/>
      <c r="D9" s="127" t="s">
        <v>363</v>
      </c>
      <c r="E9" s="124" t="s">
        <v>357</v>
      </c>
      <c r="F9" s="125" t="s">
        <v>358</v>
      </c>
      <c r="G9" s="125" t="s">
        <v>358</v>
      </c>
      <c r="H9" s="126">
        <v>150</v>
      </c>
      <c r="I9" s="287"/>
      <c r="J9" s="161" t="s">
        <v>420</v>
      </c>
    </row>
    <row r="10" spans="1:10" ht="38.25">
      <c r="A10" s="286"/>
      <c r="B10" s="286"/>
      <c r="C10" s="286"/>
      <c r="D10" s="127" t="s">
        <v>364</v>
      </c>
      <c r="E10" s="124" t="s">
        <v>357</v>
      </c>
      <c r="F10" s="125" t="s">
        <v>358</v>
      </c>
      <c r="G10" s="125" t="s">
        <v>358</v>
      </c>
      <c r="H10" s="126">
        <v>150</v>
      </c>
      <c r="I10" s="287"/>
      <c r="J10" s="161" t="s">
        <v>420</v>
      </c>
    </row>
    <row r="11" spans="1:10" ht="25.5">
      <c r="A11" s="286"/>
      <c r="B11" s="286"/>
      <c r="C11" s="286"/>
      <c r="D11" s="127" t="s">
        <v>365</v>
      </c>
      <c r="E11" s="124" t="s">
        <v>357</v>
      </c>
      <c r="F11" s="125" t="s">
        <v>358</v>
      </c>
      <c r="G11" s="125" t="s">
        <v>358</v>
      </c>
      <c r="H11" s="126">
        <v>150</v>
      </c>
      <c r="I11" s="287"/>
      <c r="J11" s="161" t="s">
        <v>420</v>
      </c>
    </row>
    <row r="12" spans="1:10" ht="25.5">
      <c r="A12" s="286"/>
      <c r="B12" s="286"/>
      <c r="C12" s="286"/>
      <c r="D12" s="127" t="s">
        <v>366</v>
      </c>
      <c r="E12" s="124" t="s">
        <v>357</v>
      </c>
      <c r="F12" s="125" t="s">
        <v>358</v>
      </c>
      <c r="G12" s="125" t="s">
        <v>358</v>
      </c>
      <c r="H12" s="126">
        <v>150</v>
      </c>
      <c r="I12" s="287"/>
      <c r="J12" s="161" t="s">
        <v>420</v>
      </c>
    </row>
    <row r="13" spans="1:10" ht="25.5">
      <c r="A13" s="286"/>
      <c r="B13" s="286"/>
      <c r="C13" s="286"/>
      <c r="D13" s="127" t="s">
        <v>367</v>
      </c>
      <c r="E13" s="124" t="s">
        <v>357</v>
      </c>
      <c r="F13" s="125" t="s">
        <v>358</v>
      </c>
      <c r="G13" s="125" t="s">
        <v>358</v>
      </c>
      <c r="H13" s="126">
        <v>150</v>
      </c>
      <c r="I13" s="287"/>
      <c r="J13" s="161" t="s">
        <v>420</v>
      </c>
    </row>
    <row r="14" spans="1:10" ht="51">
      <c r="A14" s="286"/>
      <c r="B14" s="286"/>
      <c r="C14" s="286"/>
      <c r="D14" s="127" t="s">
        <v>368</v>
      </c>
      <c r="E14" s="124" t="s">
        <v>357</v>
      </c>
      <c r="F14" s="125" t="s">
        <v>358</v>
      </c>
      <c r="G14" s="125" t="s">
        <v>358</v>
      </c>
      <c r="H14" s="126">
        <v>150</v>
      </c>
      <c r="I14" s="287"/>
      <c r="J14" s="161" t="s">
        <v>420</v>
      </c>
    </row>
    <row r="15" spans="1:10" ht="51">
      <c r="A15" s="286"/>
      <c r="B15" s="286"/>
      <c r="C15" s="286"/>
      <c r="D15" s="127" t="s">
        <v>369</v>
      </c>
      <c r="E15" s="124" t="s">
        <v>357</v>
      </c>
      <c r="F15" s="125" t="s">
        <v>358</v>
      </c>
      <c r="G15" s="125" t="s">
        <v>358</v>
      </c>
      <c r="H15" s="126">
        <v>150</v>
      </c>
      <c r="I15" s="287"/>
      <c r="J15" s="161" t="s">
        <v>420</v>
      </c>
    </row>
    <row r="16" spans="1:10">
      <c r="A16" s="286"/>
      <c r="B16" s="286"/>
      <c r="C16" s="286"/>
      <c r="D16" s="128" t="s">
        <v>370</v>
      </c>
      <c r="E16" s="128"/>
      <c r="F16" s="128"/>
      <c r="G16" s="128"/>
      <c r="H16" s="128"/>
      <c r="I16" s="287"/>
    </row>
    <row r="17" spans="1:10" ht="24">
      <c r="A17" s="286"/>
      <c r="B17" s="286"/>
      <c r="C17" s="286"/>
      <c r="D17" s="23" t="s">
        <v>371</v>
      </c>
      <c r="E17" s="124" t="s">
        <v>357</v>
      </c>
      <c r="F17" s="24" t="s">
        <v>372</v>
      </c>
      <c r="G17" s="24" t="s">
        <v>373</v>
      </c>
      <c r="H17" s="129">
        <v>60</v>
      </c>
      <c r="I17" s="287"/>
      <c r="J17" s="154" t="s">
        <v>170</v>
      </c>
    </row>
    <row r="18" spans="1:10" ht="24">
      <c r="A18" s="286"/>
      <c r="B18" s="286"/>
      <c r="C18" s="286"/>
      <c r="D18" s="23" t="s">
        <v>374</v>
      </c>
      <c r="E18" s="124" t="s">
        <v>357</v>
      </c>
      <c r="F18" s="24" t="s">
        <v>373</v>
      </c>
      <c r="G18" s="24" t="s">
        <v>375</v>
      </c>
      <c r="H18" s="129">
        <v>300</v>
      </c>
      <c r="I18" s="287"/>
      <c r="J18" s="154" t="s">
        <v>170</v>
      </c>
    </row>
    <row r="19" spans="1:10">
      <c r="A19" s="286"/>
      <c r="B19" s="286"/>
      <c r="C19" s="286"/>
      <c r="D19" s="23" t="s">
        <v>376</v>
      </c>
      <c r="E19" s="124" t="s">
        <v>357</v>
      </c>
      <c r="F19" s="24" t="s">
        <v>373</v>
      </c>
      <c r="G19" s="24" t="s">
        <v>375</v>
      </c>
      <c r="H19" s="129">
        <v>300</v>
      </c>
      <c r="I19" s="287"/>
      <c r="J19" s="154" t="s">
        <v>170</v>
      </c>
    </row>
    <row r="20" spans="1:10" ht="36">
      <c r="A20" s="286"/>
      <c r="B20" s="286"/>
      <c r="C20" s="286"/>
      <c r="D20" s="23" t="s">
        <v>377</v>
      </c>
      <c r="E20" s="124" t="s">
        <v>357</v>
      </c>
      <c r="F20" s="24" t="s">
        <v>378</v>
      </c>
      <c r="G20" s="24" t="s">
        <v>379</v>
      </c>
      <c r="H20" s="129">
        <v>60</v>
      </c>
      <c r="I20" s="287"/>
      <c r="J20" s="154" t="s">
        <v>170</v>
      </c>
    </row>
    <row r="21" spans="1:10" ht="24">
      <c r="A21" s="286"/>
      <c r="B21" s="286"/>
      <c r="C21" s="286"/>
      <c r="D21" s="23" t="s">
        <v>380</v>
      </c>
      <c r="E21" s="124" t="s">
        <v>357</v>
      </c>
      <c r="F21" s="24" t="s">
        <v>379</v>
      </c>
      <c r="G21" s="24" t="s">
        <v>379</v>
      </c>
      <c r="H21" s="129">
        <v>30</v>
      </c>
      <c r="I21" s="287"/>
      <c r="J21" s="154" t="s">
        <v>170</v>
      </c>
    </row>
    <row r="22" spans="1:10" ht="24">
      <c r="A22" s="286"/>
      <c r="B22" s="286"/>
      <c r="C22" s="286"/>
      <c r="D22" s="23" t="s">
        <v>381</v>
      </c>
      <c r="E22" s="124" t="s">
        <v>357</v>
      </c>
      <c r="F22" s="24" t="s">
        <v>379</v>
      </c>
      <c r="G22" s="24" t="s">
        <v>382</v>
      </c>
      <c r="H22" s="129">
        <v>150</v>
      </c>
      <c r="I22" s="287"/>
      <c r="J22" s="154" t="s">
        <v>170</v>
      </c>
    </row>
    <row r="23" spans="1:10" ht="24">
      <c r="A23" s="286"/>
      <c r="B23" s="286"/>
      <c r="C23" s="286"/>
      <c r="D23" s="23" t="s">
        <v>383</v>
      </c>
      <c r="E23" s="124" t="s">
        <v>357</v>
      </c>
      <c r="F23" s="24" t="s">
        <v>373</v>
      </c>
      <c r="G23" s="24" t="s">
        <v>382</v>
      </c>
      <c r="H23" s="129">
        <v>330</v>
      </c>
      <c r="I23" s="287"/>
      <c r="J23" s="154" t="s">
        <v>170</v>
      </c>
    </row>
  </sheetData>
  <mergeCells count="11">
    <mergeCell ref="J2:J3"/>
    <mergeCell ref="A1:A2"/>
    <mergeCell ref="B1:B2"/>
    <mergeCell ref="C1:C2"/>
    <mergeCell ref="D1:D2"/>
    <mergeCell ref="F1:H1"/>
    <mergeCell ref="I1:I2"/>
    <mergeCell ref="A4:A23"/>
    <mergeCell ref="B4:B23"/>
    <mergeCell ref="C4:C23"/>
    <mergeCell ref="I4:I2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J58"/>
  <sheetViews>
    <sheetView workbookViewId="0">
      <selection sqref="A1:J58"/>
    </sheetView>
  </sheetViews>
  <sheetFormatPr defaultColWidth="11.42578125" defaultRowHeight="15"/>
  <sheetData>
    <row r="1" spans="1:10" ht="15" customHeight="1">
      <c r="A1" t="s">
        <v>94</v>
      </c>
      <c r="B1" t="s">
        <v>95</v>
      </c>
      <c r="C1" t="s">
        <v>96</v>
      </c>
      <c r="D1" t="s">
        <v>97</v>
      </c>
      <c r="F1">
        <v>2020</v>
      </c>
      <c r="I1" t="s">
        <v>351</v>
      </c>
      <c r="J1" t="s">
        <v>388</v>
      </c>
    </row>
    <row r="2" spans="1:10" ht="15" customHeight="1">
      <c r="E2" t="s">
        <v>352</v>
      </c>
      <c r="F2" t="s">
        <v>98</v>
      </c>
      <c r="G2" t="s">
        <v>99</v>
      </c>
      <c r="H2" t="s">
        <v>353</v>
      </c>
    </row>
    <row r="3" spans="1:10" ht="15.75" customHeight="1">
      <c r="A3" t="s">
        <v>8</v>
      </c>
      <c r="B3" t="s">
        <v>11</v>
      </c>
      <c r="C3" t="s">
        <v>100</v>
      </c>
      <c r="D3" t="s">
        <v>101</v>
      </c>
      <c r="I3" t="s">
        <v>384</v>
      </c>
    </row>
    <row r="4" spans="1:10">
      <c r="D4" t="s">
        <v>385</v>
      </c>
      <c r="I4" t="s">
        <v>384</v>
      </c>
    </row>
    <row r="5" spans="1:10">
      <c r="D5" t="s">
        <v>102</v>
      </c>
      <c r="I5" t="s">
        <v>384</v>
      </c>
    </row>
    <row r="6" spans="1:10">
      <c r="D6" t="s">
        <v>103</v>
      </c>
      <c r="I6" t="s">
        <v>384</v>
      </c>
    </row>
    <row r="7" spans="1:10">
      <c r="D7" t="s">
        <v>104</v>
      </c>
      <c r="I7" t="s">
        <v>384</v>
      </c>
    </row>
    <row r="8" spans="1:10">
      <c r="D8" t="s">
        <v>105</v>
      </c>
      <c r="I8" t="s">
        <v>384</v>
      </c>
    </row>
    <row r="9" spans="1:10" ht="38.25" customHeight="1">
      <c r="D9" t="s">
        <v>106</v>
      </c>
      <c r="I9" t="s">
        <v>384</v>
      </c>
    </row>
    <row r="10" spans="1:10" ht="15.75" customHeight="1">
      <c r="D10" t="s">
        <v>107</v>
      </c>
      <c r="E10" t="s">
        <v>357</v>
      </c>
      <c r="F10">
        <v>43839</v>
      </c>
      <c r="G10">
        <v>44176</v>
      </c>
      <c r="H10">
        <v>332</v>
      </c>
      <c r="I10" t="s">
        <v>384</v>
      </c>
    </row>
    <row r="11" spans="1:10">
      <c r="D11" t="s">
        <v>108</v>
      </c>
      <c r="E11" t="s">
        <v>357</v>
      </c>
      <c r="F11">
        <v>44177</v>
      </c>
      <c r="G11">
        <v>44179</v>
      </c>
      <c r="H11">
        <v>2</v>
      </c>
      <c r="I11" t="s">
        <v>384</v>
      </c>
    </row>
    <row r="12" spans="1:10">
      <c r="D12" t="s">
        <v>109</v>
      </c>
      <c r="E12" t="s">
        <v>357</v>
      </c>
      <c r="F12">
        <v>44105</v>
      </c>
      <c r="G12">
        <v>44135</v>
      </c>
      <c r="H12">
        <v>30</v>
      </c>
      <c r="I12" t="s">
        <v>384</v>
      </c>
    </row>
    <row r="13" spans="1:10">
      <c r="B13">
        <v>15</v>
      </c>
      <c r="C13" t="s">
        <v>110</v>
      </c>
      <c r="D13" t="s">
        <v>389</v>
      </c>
      <c r="E13" t="s">
        <v>357</v>
      </c>
      <c r="F13">
        <v>43799.083333333336</v>
      </c>
      <c r="G13">
        <v>43889.416666666664</v>
      </c>
      <c r="H13">
        <v>65</v>
      </c>
      <c r="I13" t="s">
        <v>384</v>
      </c>
      <c r="J13" t="s">
        <v>170</v>
      </c>
    </row>
    <row r="14" spans="1:10">
      <c r="D14" t="s">
        <v>149</v>
      </c>
      <c r="E14" t="s">
        <v>357</v>
      </c>
      <c r="F14">
        <v>43799.083333333336</v>
      </c>
      <c r="G14">
        <v>43865.416666666664</v>
      </c>
      <c r="H14">
        <v>47</v>
      </c>
      <c r="I14" t="s">
        <v>384</v>
      </c>
      <c r="J14" t="s">
        <v>170</v>
      </c>
    </row>
    <row r="15" spans="1:10">
      <c r="D15" t="s">
        <v>150</v>
      </c>
      <c r="E15" t="s">
        <v>357</v>
      </c>
      <c r="F15">
        <v>43524.083333333336</v>
      </c>
      <c r="G15">
        <v>43894.416666666664</v>
      </c>
      <c r="H15">
        <v>3</v>
      </c>
      <c r="I15" t="s">
        <v>384</v>
      </c>
      <c r="J15" t="s">
        <v>170</v>
      </c>
    </row>
    <row r="16" spans="1:10">
      <c r="D16" t="s">
        <v>151</v>
      </c>
      <c r="E16" t="s">
        <v>357</v>
      </c>
      <c r="F16">
        <v>43891.083333333336</v>
      </c>
      <c r="G16">
        <v>43981.416666666664</v>
      </c>
      <c r="H16">
        <v>65</v>
      </c>
      <c r="I16" t="s">
        <v>384</v>
      </c>
      <c r="J16" t="s">
        <v>170</v>
      </c>
    </row>
    <row r="17" spans="1:10">
      <c r="D17" t="s">
        <v>152</v>
      </c>
      <c r="E17" t="s">
        <v>357</v>
      </c>
      <c r="F17">
        <v>43891.083333333336</v>
      </c>
      <c r="G17">
        <v>43919.416666666664</v>
      </c>
      <c r="H17">
        <v>21</v>
      </c>
      <c r="I17" t="s">
        <v>384</v>
      </c>
      <c r="J17" t="s">
        <v>170</v>
      </c>
    </row>
    <row r="18" spans="1:10">
      <c r="D18" t="s">
        <v>153</v>
      </c>
      <c r="E18" t="s">
        <v>357</v>
      </c>
      <c r="F18">
        <v>43919.083333333336</v>
      </c>
      <c r="G18">
        <v>43980.416666666664</v>
      </c>
      <c r="H18">
        <v>44</v>
      </c>
      <c r="I18" t="s">
        <v>384</v>
      </c>
      <c r="J18" t="s">
        <v>170</v>
      </c>
    </row>
    <row r="19" spans="1:10">
      <c r="D19" t="s">
        <v>111</v>
      </c>
      <c r="E19" t="s">
        <v>357</v>
      </c>
      <c r="F19">
        <v>43985.083333333336</v>
      </c>
      <c r="G19">
        <v>44181.416666666664</v>
      </c>
      <c r="H19">
        <v>141</v>
      </c>
      <c r="I19" t="s">
        <v>384</v>
      </c>
    </row>
    <row r="20" spans="1:10">
      <c r="D20" t="s">
        <v>111</v>
      </c>
      <c r="E20" t="s">
        <v>357</v>
      </c>
      <c r="F20">
        <v>43985.083333333336</v>
      </c>
      <c r="G20">
        <v>44181.416666666664</v>
      </c>
      <c r="H20">
        <v>141</v>
      </c>
      <c r="I20" t="s">
        <v>384</v>
      </c>
    </row>
    <row r="21" spans="1:10">
      <c r="D21" t="s">
        <v>154</v>
      </c>
      <c r="E21" t="s">
        <v>357</v>
      </c>
      <c r="F21">
        <v>43985.083333333336</v>
      </c>
      <c r="G21">
        <v>44181.416666666664</v>
      </c>
      <c r="H21">
        <v>141</v>
      </c>
      <c r="I21" t="s">
        <v>384</v>
      </c>
    </row>
    <row r="22" spans="1:10">
      <c r="D22" t="s">
        <v>112</v>
      </c>
      <c r="E22" t="s">
        <v>357</v>
      </c>
      <c r="F22">
        <v>44181.083333333336</v>
      </c>
      <c r="G22">
        <v>44202.416666666664</v>
      </c>
      <c r="H22">
        <v>16</v>
      </c>
      <c r="I22" t="s">
        <v>384</v>
      </c>
    </row>
    <row r="23" spans="1:10">
      <c r="D23" t="s">
        <v>390</v>
      </c>
      <c r="E23" t="s">
        <v>357</v>
      </c>
      <c r="F23">
        <v>44105.083333333336</v>
      </c>
      <c r="G23">
        <v>44167.416666666664</v>
      </c>
      <c r="H23">
        <v>45</v>
      </c>
      <c r="I23" t="s">
        <v>384</v>
      </c>
    </row>
    <row r="24" spans="1:10">
      <c r="D24" t="s">
        <v>391</v>
      </c>
      <c r="E24" t="s">
        <v>357</v>
      </c>
      <c r="F24">
        <v>44106.083333333336</v>
      </c>
      <c r="G24">
        <v>44107.416666666664</v>
      </c>
      <c r="H24">
        <v>2</v>
      </c>
      <c r="I24" t="s">
        <v>384</v>
      </c>
    </row>
    <row r="25" spans="1:10" ht="89.25" customHeight="1">
      <c r="A25" t="s">
        <v>19</v>
      </c>
      <c r="B25" t="s">
        <v>113</v>
      </c>
      <c r="C25" t="s">
        <v>114</v>
      </c>
      <c r="D25" t="s">
        <v>392</v>
      </c>
      <c r="E25" t="s">
        <v>357</v>
      </c>
      <c r="F25" t="s">
        <v>393</v>
      </c>
      <c r="G25" t="s">
        <v>394</v>
      </c>
      <c r="H25">
        <v>90</v>
      </c>
      <c r="I25" t="s">
        <v>395</v>
      </c>
    </row>
    <row r="26" spans="1:10">
      <c r="B26" t="s">
        <v>113</v>
      </c>
      <c r="D26" t="s">
        <v>396</v>
      </c>
      <c r="E26" t="s">
        <v>357</v>
      </c>
      <c r="F26" t="s">
        <v>397</v>
      </c>
      <c r="G26" t="s">
        <v>382</v>
      </c>
      <c r="H26">
        <v>90</v>
      </c>
    </row>
    <row r="27" spans="1:10">
      <c r="B27" t="s">
        <v>113</v>
      </c>
      <c r="C27" t="s">
        <v>115</v>
      </c>
      <c r="D27" t="s">
        <v>116</v>
      </c>
      <c r="E27" t="s">
        <v>357</v>
      </c>
      <c r="F27">
        <v>43837</v>
      </c>
      <c r="G27">
        <v>44164</v>
      </c>
      <c r="H27">
        <v>322</v>
      </c>
      <c r="I27" t="s">
        <v>398</v>
      </c>
    </row>
    <row r="28" spans="1:10">
      <c r="D28" t="s">
        <v>399</v>
      </c>
      <c r="E28" t="s">
        <v>357</v>
      </c>
      <c r="F28">
        <v>43837</v>
      </c>
      <c r="G28">
        <v>44164</v>
      </c>
      <c r="H28">
        <v>322</v>
      </c>
    </row>
    <row r="29" spans="1:10">
      <c r="D29" t="s">
        <v>117</v>
      </c>
      <c r="E29" t="s">
        <v>357</v>
      </c>
      <c r="F29">
        <v>43862</v>
      </c>
      <c r="G29">
        <v>44012</v>
      </c>
      <c r="H29">
        <v>149</v>
      </c>
    </row>
    <row r="30" spans="1:10">
      <c r="D30" t="s">
        <v>118</v>
      </c>
      <c r="E30" t="s">
        <v>357</v>
      </c>
      <c r="F30">
        <v>43837</v>
      </c>
      <c r="G30">
        <v>44164</v>
      </c>
      <c r="H30">
        <v>322</v>
      </c>
    </row>
    <row r="31" spans="1:10">
      <c r="D31" t="s">
        <v>119</v>
      </c>
      <c r="E31" t="s">
        <v>357</v>
      </c>
      <c r="F31">
        <v>43837</v>
      </c>
      <c r="G31">
        <v>44164</v>
      </c>
      <c r="H31">
        <v>322</v>
      </c>
    </row>
    <row r="32" spans="1:10">
      <c r="D32" t="s">
        <v>400</v>
      </c>
      <c r="E32" t="s">
        <v>357</v>
      </c>
      <c r="F32">
        <v>43837</v>
      </c>
      <c r="G32">
        <v>44164</v>
      </c>
      <c r="H32">
        <v>322</v>
      </c>
    </row>
    <row r="33" spans="1:9" ht="25.5" customHeight="1">
      <c r="A33" t="s">
        <v>23</v>
      </c>
      <c r="B33">
        <v>7312</v>
      </c>
      <c r="C33" t="s">
        <v>120</v>
      </c>
      <c r="D33" t="s">
        <v>121</v>
      </c>
      <c r="E33" t="s">
        <v>357</v>
      </c>
      <c r="F33" t="s">
        <v>122</v>
      </c>
      <c r="G33" t="s">
        <v>122</v>
      </c>
      <c r="H33">
        <v>360</v>
      </c>
      <c r="I33" t="s">
        <v>359</v>
      </c>
    </row>
    <row r="34" spans="1:9">
      <c r="D34" t="s">
        <v>123</v>
      </c>
      <c r="E34" t="s">
        <v>357</v>
      </c>
      <c r="F34" t="s">
        <v>122</v>
      </c>
      <c r="G34" t="s">
        <v>122</v>
      </c>
      <c r="H34">
        <v>360</v>
      </c>
    </row>
    <row r="35" spans="1:9">
      <c r="D35" t="s">
        <v>124</v>
      </c>
      <c r="E35" t="s">
        <v>357</v>
      </c>
      <c r="F35" t="s">
        <v>122</v>
      </c>
      <c r="G35" t="s">
        <v>122</v>
      </c>
      <c r="H35">
        <v>360</v>
      </c>
    </row>
    <row r="36" spans="1:9">
      <c r="D36" t="s">
        <v>125</v>
      </c>
      <c r="E36" t="s">
        <v>357</v>
      </c>
      <c r="F36" t="s">
        <v>122</v>
      </c>
      <c r="G36" t="s">
        <v>122</v>
      </c>
      <c r="H36">
        <v>360</v>
      </c>
    </row>
    <row r="37" spans="1:9">
      <c r="D37" t="s">
        <v>126</v>
      </c>
      <c r="E37" t="s">
        <v>357</v>
      </c>
      <c r="F37" t="s">
        <v>122</v>
      </c>
      <c r="G37" t="s">
        <v>122</v>
      </c>
      <c r="H37">
        <v>360</v>
      </c>
    </row>
    <row r="38" spans="1:9">
      <c r="D38" t="s">
        <v>127</v>
      </c>
      <c r="E38" t="s">
        <v>357</v>
      </c>
      <c r="F38" t="s">
        <v>122</v>
      </c>
      <c r="G38" t="s">
        <v>122</v>
      </c>
      <c r="H38">
        <v>360</v>
      </c>
    </row>
    <row r="39" spans="1:9">
      <c r="D39" t="s">
        <v>128</v>
      </c>
      <c r="E39" t="s">
        <v>357</v>
      </c>
      <c r="F39" t="s">
        <v>122</v>
      </c>
      <c r="G39" t="s">
        <v>122</v>
      </c>
      <c r="H39">
        <v>360</v>
      </c>
    </row>
    <row r="40" spans="1:9">
      <c r="D40" t="s">
        <v>129</v>
      </c>
      <c r="E40" t="s">
        <v>357</v>
      </c>
      <c r="F40" t="s">
        <v>122</v>
      </c>
      <c r="G40" t="s">
        <v>122</v>
      </c>
      <c r="H40">
        <v>360</v>
      </c>
    </row>
    <row r="41" spans="1:9" ht="102" customHeight="1">
      <c r="B41">
        <v>0.7</v>
      </c>
      <c r="C41" t="s">
        <v>130</v>
      </c>
      <c r="D41" t="s">
        <v>131</v>
      </c>
      <c r="E41" t="s">
        <v>357</v>
      </c>
      <c r="F41" t="s">
        <v>122</v>
      </c>
      <c r="G41" t="s">
        <v>122</v>
      </c>
      <c r="H41">
        <v>360</v>
      </c>
      <c r="I41" t="s">
        <v>401</v>
      </c>
    </row>
    <row r="42" spans="1:9">
      <c r="D42" t="s">
        <v>132</v>
      </c>
      <c r="E42" t="s">
        <v>357</v>
      </c>
      <c r="F42" t="s">
        <v>122</v>
      </c>
      <c r="G42" t="s">
        <v>122</v>
      </c>
      <c r="H42">
        <v>360</v>
      </c>
      <c r="I42" t="s">
        <v>401</v>
      </c>
    </row>
    <row r="43" spans="1:9">
      <c r="D43" t="s">
        <v>133</v>
      </c>
      <c r="E43" t="s">
        <v>357</v>
      </c>
      <c r="F43" t="s">
        <v>122</v>
      </c>
      <c r="G43" t="s">
        <v>122</v>
      </c>
      <c r="H43">
        <v>360</v>
      </c>
      <c r="I43" t="s">
        <v>401</v>
      </c>
    </row>
    <row r="44" spans="1:9">
      <c r="D44" t="s">
        <v>134</v>
      </c>
      <c r="E44" t="s">
        <v>357</v>
      </c>
      <c r="F44" t="s">
        <v>122</v>
      </c>
      <c r="G44" t="s">
        <v>122</v>
      </c>
      <c r="H44">
        <v>360</v>
      </c>
      <c r="I44" t="s">
        <v>401</v>
      </c>
    </row>
    <row r="45" spans="1:9">
      <c r="D45" t="s">
        <v>135</v>
      </c>
      <c r="E45" t="s">
        <v>357</v>
      </c>
      <c r="F45" t="s">
        <v>122</v>
      </c>
      <c r="G45" t="s">
        <v>122</v>
      </c>
      <c r="H45">
        <v>360</v>
      </c>
      <c r="I45" t="s">
        <v>401</v>
      </c>
    </row>
    <row r="46" spans="1:9">
      <c r="D46" t="s">
        <v>136</v>
      </c>
      <c r="E46" t="s">
        <v>357</v>
      </c>
      <c r="F46" t="s">
        <v>122</v>
      </c>
      <c r="G46" t="s">
        <v>122</v>
      </c>
      <c r="H46">
        <v>360</v>
      </c>
      <c r="I46" t="s">
        <v>401</v>
      </c>
    </row>
    <row r="47" spans="1:9">
      <c r="D47" t="s">
        <v>137</v>
      </c>
      <c r="E47" t="s">
        <v>357</v>
      </c>
      <c r="F47" t="s">
        <v>122</v>
      </c>
      <c r="G47" t="s">
        <v>122</v>
      </c>
      <c r="H47">
        <v>360</v>
      </c>
      <c r="I47" t="s">
        <v>402</v>
      </c>
    </row>
    <row r="48" spans="1:9">
      <c r="B48" t="s">
        <v>113</v>
      </c>
      <c r="C48" t="s">
        <v>41</v>
      </c>
      <c r="D48" t="s">
        <v>138</v>
      </c>
      <c r="E48" t="s">
        <v>357</v>
      </c>
      <c r="F48" t="s">
        <v>122</v>
      </c>
      <c r="G48" t="s">
        <v>122</v>
      </c>
      <c r="H48">
        <v>360</v>
      </c>
      <c r="I48" t="s">
        <v>403</v>
      </c>
    </row>
    <row r="49" spans="4:8">
      <c r="D49" t="s">
        <v>139</v>
      </c>
      <c r="E49" t="s">
        <v>357</v>
      </c>
      <c r="F49" t="s">
        <v>122</v>
      </c>
      <c r="G49" t="s">
        <v>122</v>
      </c>
      <c r="H49">
        <v>360</v>
      </c>
    </row>
    <row r="50" spans="4:8">
      <c r="D50" t="s">
        <v>140</v>
      </c>
      <c r="E50" t="s">
        <v>357</v>
      </c>
      <c r="F50" t="s">
        <v>122</v>
      </c>
      <c r="G50" t="s">
        <v>122</v>
      </c>
      <c r="H50">
        <v>360</v>
      </c>
    </row>
    <row r="51" spans="4:8">
      <c r="D51" t="s">
        <v>141</v>
      </c>
      <c r="E51" t="s">
        <v>357</v>
      </c>
      <c r="F51" t="s">
        <v>122</v>
      </c>
      <c r="G51" t="s">
        <v>122</v>
      </c>
      <c r="H51">
        <v>360</v>
      </c>
    </row>
    <row r="52" spans="4:8">
      <c r="D52" t="s">
        <v>142</v>
      </c>
      <c r="E52" t="s">
        <v>357</v>
      </c>
      <c r="F52" t="s">
        <v>122</v>
      </c>
      <c r="G52" t="s">
        <v>122</v>
      </c>
      <c r="H52">
        <v>360</v>
      </c>
    </row>
    <row r="53" spans="4:8">
      <c r="D53" t="s">
        <v>143</v>
      </c>
      <c r="E53" t="s">
        <v>357</v>
      </c>
      <c r="F53" t="s">
        <v>122</v>
      </c>
      <c r="G53" t="s">
        <v>122</v>
      </c>
      <c r="H53">
        <v>360</v>
      </c>
    </row>
    <row r="54" spans="4:8">
      <c r="D54" t="s">
        <v>144</v>
      </c>
      <c r="E54" t="s">
        <v>357</v>
      </c>
      <c r="F54" t="s">
        <v>122</v>
      </c>
      <c r="G54" t="s">
        <v>122</v>
      </c>
      <c r="H54">
        <v>360</v>
      </c>
    </row>
    <row r="55" spans="4:8">
      <c r="D55" t="s">
        <v>145</v>
      </c>
      <c r="E55" t="s">
        <v>357</v>
      </c>
      <c r="F55" t="s">
        <v>122</v>
      </c>
      <c r="G55" t="s">
        <v>122</v>
      </c>
      <c r="H55">
        <v>360</v>
      </c>
    </row>
    <row r="56" spans="4:8">
      <c r="D56" t="s">
        <v>146</v>
      </c>
      <c r="E56" t="s">
        <v>357</v>
      </c>
      <c r="F56" t="s">
        <v>122</v>
      </c>
      <c r="G56" t="s">
        <v>122</v>
      </c>
      <c r="H56">
        <v>360</v>
      </c>
    </row>
    <row r="57" spans="4:8">
      <c r="D57" t="s">
        <v>147</v>
      </c>
      <c r="E57" t="s">
        <v>357</v>
      </c>
      <c r="F57" t="s">
        <v>122</v>
      </c>
      <c r="G57" t="s">
        <v>122</v>
      </c>
      <c r="H57">
        <v>360</v>
      </c>
    </row>
    <row r="58" spans="4:8">
      <c r="D58" t="s">
        <v>404</v>
      </c>
      <c r="E58" t="s">
        <v>357</v>
      </c>
      <c r="F58" t="s">
        <v>122</v>
      </c>
      <c r="G58" t="s">
        <v>122</v>
      </c>
      <c r="H58">
        <v>360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Metas PNDIP</vt:lpstr>
      <vt:lpstr>Matriz seguimiento</vt:lpstr>
      <vt:lpstr>Ejecución de Costo por meta</vt:lpstr>
      <vt:lpstr>indicaciones</vt:lpstr>
      <vt:lpstr> Cronograma Mejora R. VTAS y Ca</vt:lpstr>
      <vt:lpstr>cronogrma encadenamientos</vt:lpstr>
      <vt:lpstr>cronograma compras</vt:lpstr>
      <vt:lpstr>cronograma capacitaciones</vt:lpstr>
      <vt:lpstr>Hoja4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Obregon Mendez</dc:creator>
  <cp:lastModifiedBy>50683437523</cp:lastModifiedBy>
  <cp:lastPrinted>2020-02-10T18:52:28Z</cp:lastPrinted>
  <dcterms:created xsi:type="dcterms:W3CDTF">2019-02-22T21:02:09Z</dcterms:created>
  <dcterms:modified xsi:type="dcterms:W3CDTF">2022-02-10T15:42:22Z</dcterms:modified>
</cp:coreProperties>
</file>