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gjimenezh\Documents\Gustavo\Formulas\"/>
    </mc:Choice>
  </mc:AlternateContent>
  <xr:revisionPtr revIDLastSave="0" documentId="8_{B330A8B7-E9A0-416D-8E48-E7402A02F2E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ula PYM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12" i="1" s="1"/>
  <c r="K17" i="1"/>
  <c r="J17" i="1"/>
  <c r="I17" i="1"/>
  <c r="H17" i="1"/>
  <c r="F10" i="1"/>
  <c r="B9" i="1" s="1"/>
  <c r="F9" i="1"/>
  <c r="B8" i="1" s="1"/>
  <c r="F8" i="1"/>
  <c r="B7" i="1" s="1"/>
  <c r="F7" i="1"/>
  <c r="B6" i="1" s="1"/>
  <c r="F6" i="1"/>
  <c r="B5" i="1" s="1"/>
  <c r="P37" i="1"/>
  <c r="P36" i="1"/>
  <c r="V31" i="1"/>
  <c r="T31" i="1"/>
  <c r="V30" i="1"/>
  <c r="T30" i="1"/>
  <c r="V29" i="1"/>
  <c r="C9" i="1" l="1"/>
  <c r="C8" i="1"/>
</calcChain>
</file>

<file path=xl/sharedStrings.xml><?xml version="1.0" encoding="utf-8"?>
<sst xmlns="http://schemas.openxmlformats.org/spreadsheetml/2006/main" count="50" uniqueCount="44">
  <si>
    <t>Datos según Proyecto de Apoyo a las PYME</t>
  </si>
  <si>
    <t>Industria</t>
  </si>
  <si>
    <t xml:space="preserve">Comercio </t>
  </si>
  <si>
    <t xml:space="preserve">Servicio </t>
  </si>
  <si>
    <t>TI</t>
  </si>
  <si>
    <t>Rangos de P</t>
  </si>
  <si>
    <t xml:space="preserve">Micro </t>
  </si>
  <si>
    <t>&lt;=</t>
  </si>
  <si>
    <t>Fpe</t>
  </si>
  <si>
    <t>Pequeña</t>
  </si>
  <si>
    <t>Fipf</t>
  </si>
  <si>
    <t xml:space="preserve">Mediana </t>
  </si>
  <si>
    <t>Fan</t>
  </si>
  <si>
    <t>Gran Empresa</t>
  </si>
  <si>
    <t>&gt;</t>
  </si>
  <si>
    <t>Dpe</t>
  </si>
  <si>
    <t>Dinpf</t>
  </si>
  <si>
    <t>Factor ventas y activos</t>
  </si>
  <si>
    <t>Dan</t>
  </si>
  <si>
    <t>Parametros actualizados 15 marzo 2022, Gaceta No. 50</t>
  </si>
  <si>
    <t xml:space="preserve">Industria </t>
  </si>
  <si>
    <t>Comercio</t>
  </si>
  <si>
    <t>Servicio</t>
  </si>
  <si>
    <t xml:space="preserve">a) Industria </t>
  </si>
  <si>
    <t>Ventas</t>
  </si>
  <si>
    <t>Activos</t>
  </si>
  <si>
    <t>b) Para determinar el tamaño de las empresas del sector servicios subsector de tecnologías de información, se utilizará la siguiente fórmula:</t>
  </si>
  <si>
    <t>Condición PYME (Tamaño, según artículo No. 17 del reglamento No.39295</t>
  </si>
  <si>
    <t>Puntaje “P” obtenido, según el siguiente criterio:</t>
  </si>
  <si>
    <t>P=[(0,6 x pe/100) + (0,3 x inpf/ ¢ 3.905.371.283)+(0,1 x an/ ¢2.297.062.651)] x 100</t>
  </si>
  <si>
    <t xml:space="preserve">a) Microempresa: </t>
  </si>
  <si>
    <t>≤P ≤</t>
  </si>
  <si>
    <t xml:space="preserve">b) Pequeña Empresa: </t>
  </si>
  <si>
    <t xml:space="preserve">&lt; P ≤ </t>
  </si>
  <si>
    <t xml:space="preserve">c) Mediana Empresa: </t>
  </si>
  <si>
    <t>c) Para determinar el tamaño de las empresas de los sectores de comercio y servicios, se utilizará la siguiente fórmula:</t>
  </si>
  <si>
    <t>Propuesta CICR</t>
  </si>
  <si>
    <t xml:space="preserve">Sector </t>
  </si>
  <si>
    <t>Variable</t>
  </si>
  <si>
    <t>Seleccione primero el sector</t>
  </si>
  <si>
    <t xml:space="preserve">Factor Empleo Industira </t>
  </si>
  <si>
    <t>Factor Empleo Comrcio/Servicio</t>
  </si>
  <si>
    <t>P = [(0,6 x pe/150) + (0,3 x inpf/¢4.213.500.351) + (0,1 x afn/¢1.530.600.151)] x 100</t>
  </si>
  <si>
    <t>Fórmula para el cálculo de la condición PYME, según parámetros actualizados al 23 agosto 2023, ley 8262, Gaceta 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</si>
</sst>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Verdana"/>
      <family val="2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/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  <xf numFmtId="0" fontId="0" fillId="2" borderId="1" xfId="0" applyFill="1" applyBorder="1"/>
    <xf numFmtId="0" fontId="2" fillId="3" borderId="1" xfId="0" applyFont="1" applyFill="1" applyBorder="1" applyAlignment="1">
      <alignment horizontal="center"/>
    </xf>
    <xf numFmtId="0" fontId="0" fillId="4" borderId="1" xfId="0" applyFill="1" applyBorder="1"/>
    <xf numFmtId="4" fontId="2" fillId="3" borderId="1" xfId="0" applyNumberFormat="1" applyFont="1" applyFill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5" borderId="1" xfId="0" applyFont="1" applyFill="1" applyBorder="1" applyProtection="1">
      <protection hidden="1"/>
    </xf>
    <xf numFmtId="2" fontId="1" fillId="5" borderId="1" xfId="0" applyNumberFormat="1" applyFont="1" applyFill="1" applyBorder="1" applyAlignment="1" applyProtection="1">
      <alignment horizontal="center" vertical="center"/>
      <protection hidden="1"/>
    </xf>
    <xf numFmtId="0" fontId="1" fillId="5" borderId="1" xfId="0" applyFont="1" applyFill="1" applyBorder="1" applyAlignment="1" applyProtection="1">
      <alignment horizontal="center" vertical="center"/>
      <protection hidden="1"/>
    </xf>
    <xf numFmtId="0" fontId="0" fillId="7" borderId="1" xfId="0" applyFill="1" applyBorder="1"/>
    <xf numFmtId="0" fontId="0" fillId="7" borderId="1" xfId="0" applyFill="1" applyBorder="1" applyProtection="1">
      <protection hidden="1"/>
    </xf>
    <xf numFmtId="4" fontId="0" fillId="8" borderId="1" xfId="0" applyNumberFormat="1" applyFill="1" applyBorder="1" applyProtection="1">
      <protection locked="0"/>
    </xf>
    <xf numFmtId="0" fontId="0" fillId="8" borderId="1" xfId="0" applyFill="1" applyBorder="1" applyProtection="1">
      <protection locked="0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7" fillId="9" borderId="1" xfId="0" applyFont="1" applyFill="1" applyBorder="1" applyAlignment="1" applyProtection="1">
      <alignment horizontal="center" vertical="center"/>
      <protection locked="0"/>
    </xf>
    <xf numFmtId="0" fontId="0" fillId="4" borderId="0" xfId="0" applyFill="1"/>
    <xf numFmtId="0" fontId="6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justify" vertical="center" wrapText="1"/>
    </xf>
    <xf numFmtId="0" fontId="0" fillId="0" borderId="0" xfId="0"/>
    <xf numFmtId="0" fontId="1" fillId="5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3219450</xdr:colOff>
      <xdr:row>0</xdr:row>
      <xdr:rowOff>0</xdr:rowOff>
    </xdr:from>
    <xdr:to>
      <xdr:col>2</xdr:col>
      <xdr:colOff>3863040</xdr:colOff>
      <xdr:row>0</xdr:row>
      <xdr:rowOff>660307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0" y="0"/>
          <a:ext cx="643590" cy="66030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19050</xdr:rowOff>
    </xdr:from>
    <xdr:to>
      <xdr:col>1</xdr:col>
      <xdr:colOff>1272352</xdr:colOff>
      <xdr:row>0</xdr:row>
      <xdr:rowOff>579265</xdr:rowOff>
    </xdr:to>
    <xdr:pic>
      <xdr:nvPicPr>
        <xdr:cNvPr id="3" name="6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050"/>
          <a:ext cx="1272352" cy="560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38"/>
  <sheetViews>
    <sheetView tabSelected="1" workbookViewId="0">
      <selection activeCell="C4" sqref="C4"/>
    </sheetView>
  </sheetViews>
  <sheetFormatPr baseColWidth="10" defaultRowHeight="14.4" x14ac:dyDescent="0.3"/>
  <cols>
    <col min="2" max="2" width="39.109375" customWidth="1"/>
    <col min="3" max="3" width="61.88671875" customWidth="1"/>
    <col min="4" max="7" width="11.44140625" hidden="1" customWidth="1"/>
    <col min="8" max="8" width="20.109375" hidden="1" customWidth="1"/>
    <col min="9" max="9" width="18.6640625" hidden="1" customWidth="1"/>
    <col min="10" max="10" width="18.44140625" hidden="1" customWidth="1"/>
    <col min="11" max="11" width="18.88671875" hidden="1" customWidth="1"/>
    <col min="12" max="12" width="11.44140625" hidden="1" customWidth="1"/>
    <col min="13" max="13" width="21.88671875" hidden="1" customWidth="1"/>
    <col min="14" max="14" width="15.6640625" hidden="1" customWidth="1"/>
    <col min="15" max="15" width="11.44140625" hidden="1" customWidth="1"/>
    <col min="16" max="16" width="17.88671875" hidden="1" customWidth="1"/>
    <col min="17" max="17" width="11.44140625" hidden="1" customWidth="1"/>
    <col min="18" max="18" width="16.6640625" hidden="1" customWidth="1"/>
    <col min="19" max="19" width="16.88671875" hidden="1" customWidth="1"/>
    <col min="20" max="20" width="14.44140625" hidden="1" customWidth="1"/>
    <col min="21" max="21" width="15.33203125" hidden="1" customWidth="1"/>
    <col min="22" max="22" width="11.5546875" hidden="1" customWidth="1"/>
    <col min="23" max="24" width="11.5546875" customWidth="1"/>
  </cols>
  <sheetData>
    <row r="1" spans="2:15" ht="63" customHeight="1" x14ac:dyDescent="0.3"/>
    <row r="2" spans="2:15" ht="17.25" customHeight="1" x14ac:dyDescent="0.3">
      <c r="B2" s="26" t="s">
        <v>43</v>
      </c>
      <c r="C2" s="26"/>
    </row>
    <row r="3" spans="2:15" x14ac:dyDescent="0.3">
      <c r="B3" s="19" t="s">
        <v>38</v>
      </c>
      <c r="C3" s="20" t="s">
        <v>39</v>
      </c>
    </row>
    <row r="4" spans="2:15" ht="15.6" x14ac:dyDescent="0.3">
      <c r="B4" s="15" t="s">
        <v>37</v>
      </c>
      <c r="C4" s="21" t="s">
        <v>3</v>
      </c>
    </row>
    <row r="5" spans="2:15" x14ac:dyDescent="0.3">
      <c r="B5" s="16" t="str">
        <f>+F6</f>
        <v>Activo Total</v>
      </c>
      <c r="C5" s="17">
        <v>435665232</v>
      </c>
    </row>
    <row r="6" spans="2:15" x14ac:dyDescent="0.3">
      <c r="B6" s="16" t="str">
        <f>+F7</f>
        <v>Ventas anuales</v>
      </c>
      <c r="C6" s="17">
        <v>4493809220</v>
      </c>
      <c r="F6" t="str">
        <f>+IF(C4=""," ",IF(C4=H12, "Activo Fijo","Activo Total"))</f>
        <v>Activo Total</v>
      </c>
    </row>
    <row r="7" spans="2:15" x14ac:dyDescent="0.3">
      <c r="B7" s="16" t="str">
        <f>+F8</f>
        <v>Número promedio de empleados</v>
      </c>
      <c r="C7" s="18">
        <v>28</v>
      </c>
      <c r="F7" t="str">
        <f>+IF(C4=""," ","Ventas anuales")</f>
        <v>Ventas anuales</v>
      </c>
    </row>
    <row r="8" spans="2:15" x14ac:dyDescent="0.3">
      <c r="B8" s="12" t="str">
        <f>+F9</f>
        <v>Valor de P</v>
      </c>
      <c r="C8" s="13">
        <f>+E11</f>
        <v>51.152632804275513</v>
      </c>
      <c r="F8" t="str">
        <f>+IF(C4=""," ","Número promedio de empleados")</f>
        <v>Número promedio de empleados</v>
      </c>
    </row>
    <row r="9" spans="2:15" x14ac:dyDescent="0.3">
      <c r="B9" s="12" t="str">
        <f>+F10</f>
        <v>Tamaño de la empresa</v>
      </c>
      <c r="C9" s="14" t="str">
        <f>+E12</f>
        <v>Pequeña Empresa</v>
      </c>
      <c r="F9" t="str">
        <f>+IF(C4=""," ","Valor de P")</f>
        <v>Valor de P</v>
      </c>
    </row>
    <row r="10" spans="2:15" x14ac:dyDescent="0.3">
      <c r="F10" t="str">
        <f>+IF(C4=""," ","Tamaño de la empresa")</f>
        <v>Tamaño de la empresa</v>
      </c>
    </row>
    <row r="11" spans="2:15" ht="18" x14ac:dyDescent="0.35">
      <c r="E11">
        <f>+IF(C4=""," ",IF(C5=0,"los activos no pueden ser cero",IF(C6=0,"Las ventas  no pueden ser cero",IF(C7=0,"Debe de indicar al menos un empleado",IF(C4=H12,((H14*C7/H17+H15*C6/H18+H16*C5/H19)*100),(I14*C7/I17+C6*I15/I18+I16*C5/I19)*100)))))</f>
        <v>51.152632804275513</v>
      </c>
      <c r="H11" s="1" t="s">
        <v>0</v>
      </c>
      <c r="I11" s="1"/>
      <c r="K11" s="2"/>
    </row>
    <row r="12" spans="2:15" ht="18" x14ac:dyDescent="0.35">
      <c r="E12" t="str">
        <f>+IF(C4=""," ",IF(E11&lt;=O13,"Micro Empresa",IF(E11&lt;=O14,"Pequeña Empresa",IF(E11&lt;=O15,"Mediana Empresa",IF(E11&gt;O16,"GranEmpresa"," ")))))</f>
        <v>Pequeña Empresa</v>
      </c>
      <c r="G12" s="3"/>
      <c r="H12" s="3" t="s">
        <v>1</v>
      </c>
      <c r="I12" s="3" t="s">
        <v>2</v>
      </c>
      <c r="J12" s="3" t="s">
        <v>3</v>
      </c>
      <c r="K12" s="4" t="s">
        <v>4</v>
      </c>
      <c r="M12" s="1" t="s">
        <v>5</v>
      </c>
      <c r="N12" s="1"/>
    </row>
    <row r="13" spans="2:15" x14ac:dyDescent="0.3">
      <c r="G13" s="3"/>
      <c r="H13" s="3"/>
      <c r="I13" s="3"/>
      <c r="J13" s="3"/>
      <c r="K13" s="4"/>
      <c r="M13" s="5" t="s">
        <v>6</v>
      </c>
      <c r="N13" s="5" t="s">
        <v>7</v>
      </c>
      <c r="O13" s="5">
        <v>10</v>
      </c>
    </row>
    <row r="14" spans="2:15" x14ac:dyDescent="0.3">
      <c r="G14" s="3" t="s">
        <v>8</v>
      </c>
      <c r="H14" s="3">
        <v>0.6</v>
      </c>
      <c r="I14" s="3">
        <v>0.6</v>
      </c>
      <c r="J14" s="3">
        <v>0.6</v>
      </c>
      <c r="K14" s="3">
        <v>0.6</v>
      </c>
      <c r="M14" s="5" t="s">
        <v>9</v>
      </c>
      <c r="N14" s="5" t="s">
        <v>7</v>
      </c>
      <c r="O14" s="5">
        <v>65</v>
      </c>
    </row>
    <row r="15" spans="2:15" x14ac:dyDescent="0.3">
      <c r="G15" s="3" t="s">
        <v>10</v>
      </c>
      <c r="H15" s="3">
        <v>0.3</v>
      </c>
      <c r="I15" s="3">
        <v>0.3</v>
      </c>
      <c r="J15" s="3">
        <v>0.3</v>
      </c>
      <c r="K15" s="3">
        <v>0.3</v>
      </c>
      <c r="M15" s="5" t="s">
        <v>11</v>
      </c>
      <c r="N15" s="5" t="s">
        <v>7</v>
      </c>
      <c r="O15" s="5">
        <v>120</v>
      </c>
    </row>
    <row r="16" spans="2:15" x14ac:dyDescent="0.3">
      <c r="G16" s="3" t="s">
        <v>12</v>
      </c>
      <c r="H16" s="3">
        <v>0.1</v>
      </c>
      <c r="I16" s="3">
        <v>0.1</v>
      </c>
      <c r="J16" s="3">
        <v>0.1</v>
      </c>
      <c r="K16" s="3">
        <v>0.1</v>
      </c>
      <c r="M16" s="5" t="s">
        <v>13</v>
      </c>
      <c r="N16" s="5" t="s">
        <v>14</v>
      </c>
      <c r="O16" s="5">
        <v>120</v>
      </c>
    </row>
    <row r="17" spans="7:22" x14ac:dyDescent="0.3">
      <c r="G17" s="3" t="s">
        <v>15</v>
      </c>
      <c r="H17" s="3">
        <f>+$N$19</f>
        <v>150</v>
      </c>
      <c r="I17" s="3">
        <f>+O19</f>
        <v>100</v>
      </c>
      <c r="J17" s="3">
        <f>+$I$17</f>
        <v>100</v>
      </c>
      <c r="K17" s="3">
        <f>+J17</f>
        <v>100</v>
      </c>
    </row>
    <row r="18" spans="7:22" x14ac:dyDescent="0.3">
      <c r="G18" s="3" t="s">
        <v>16</v>
      </c>
      <c r="H18" s="4">
        <v>4371849345</v>
      </c>
      <c r="I18" s="4">
        <v>4140040101</v>
      </c>
      <c r="J18" s="4">
        <v>4140040101</v>
      </c>
      <c r="K18" s="4">
        <v>4140040101</v>
      </c>
      <c r="M18" s="6" t="s">
        <v>17</v>
      </c>
      <c r="N18" s="7" t="s">
        <v>40</v>
      </c>
      <c r="O18" s="7" t="s">
        <v>41</v>
      </c>
      <c r="P18" s="22"/>
    </row>
    <row r="19" spans="7:22" x14ac:dyDescent="0.3">
      <c r="G19" s="3" t="s">
        <v>18</v>
      </c>
      <c r="H19" s="4">
        <v>1588122157</v>
      </c>
      <c r="I19" s="4">
        <v>2435090239</v>
      </c>
      <c r="J19" s="4">
        <v>2435090239</v>
      </c>
      <c r="K19" s="4">
        <v>2435090239</v>
      </c>
      <c r="M19" s="8">
        <v>1</v>
      </c>
      <c r="N19" s="7">
        <v>150</v>
      </c>
      <c r="O19" s="7">
        <v>100</v>
      </c>
      <c r="P19" s="22"/>
      <c r="R19" t="s">
        <v>19</v>
      </c>
    </row>
    <row r="20" spans="7:22" x14ac:dyDescent="0.3">
      <c r="R20" t="s">
        <v>20</v>
      </c>
      <c r="S20" t="s">
        <v>21</v>
      </c>
      <c r="T20" t="s">
        <v>22</v>
      </c>
      <c r="U20" t="s">
        <v>4</v>
      </c>
    </row>
    <row r="21" spans="7:22" x14ac:dyDescent="0.3">
      <c r="G21" t="s">
        <v>23</v>
      </c>
      <c r="Q21" t="s">
        <v>24</v>
      </c>
      <c r="R21" s="9">
        <v>4496386205</v>
      </c>
      <c r="S21" s="9">
        <v>4204074931</v>
      </c>
      <c r="T21" s="9">
        <v>4204074931</v>
      </c>
      <c r="U21" s="9">
        <v>4204074931</v>
      </c>
    </row>
    <row r="22" spans="7:22" x14ac:dyDescent="0.3">
      <c r="Q22" t="s">
        <v>25</v>
      </c>
      <c r="R22" s="9">
        <v>1632998275</v>
      </c>
      <c r="S22" s="9">
        <v>2472754268</v>
      </c>
      <c r="T22" s="9">
        <v>2472754268</v>
      </c>
      <c r="U22" s="9">
        <v>2472754268</v>
      </c>
    </row>
    <row r="23" spans="7:22" ht="15" customHeight="1" x14ac:dyDescent="0.3">
      <c r="G23" s="24" t="s">
        <v>42</v>
      </c>
      <c r="H23" s="25"/>
      <c r="I23" s="25"/>
      <c r="J23" s="25"/>
      <c r="K23" s="25"/>
      <c r="L23" s="25"/>
    </row>
    <row r="26" spans="7:22" ht="27" customHeight="1" x14ac:dyDescent="0.3">
      <c r="G26" s="24" t="s">
        <v>26</v>
      </c>
      <c r="H26" s="25"/>
      <c r="I26" s="25"/>
      <c r="J26" s="25"/>
      <c r="K26" s="25"/>
      <c r="L26" s="25"/>
      <c r="Q26" t="s">
        <v>27</v>
      </c>
    </row>
    <row r="28" spans="7:22" x14ac:dyDescent="0.3">
      <c r="Q28" s="27" t="s">
        <v>28</v>
      </c>
      <c r="R28" s="27"/>
      <c r="S28" s="27"/>
      <c r="T28" s="3"/>
      <c r="U28" s="3"/>
      <c r="V28" s="3"/>
    </row>
    <row r="29" spans="7:22" ht="15" customHeight="1" x14ac:dyDescent="0.3">
      <c r="G29" s="24" t="s">
        <v>29</v>
      </c>
      <c r="H29" s="25"/>
      <c r="I29" s="25"/>
      <c r="J29" s="25"/>
      <c r="K29" s="25"/>
      <c r="L29" s="25"/>
      <c r="Q29" s="23" t="s">
        <v>30</v>
      </c>
      <c r="R29" s="23"/>
      <c r="S29" s="23"/>
      <c r="T29" s="3">
        <v>1</v>
      </c>
      <c r="U29" s="10" t="s">
        <v>31</v>
      </c>
      <c r="V29" s="3">
        <f>+O13</f>
        <v>10</v>
      </c>
    </row>
    <row r="30" spans="7:22" x14ac:dyDescent="0.3">
      <c r="Q30" s="23" t="s">
        <v>32</v>
      </c>
      <c r="R30" s="23"/>
      <c r="S30" s="23"/>
      <c r="T30" s="3">
        <f>+O13</f>
        <v>10</v>
      </c>
      <c r="U30" s="10" t="s">
        <v>33</v>
      </c>
      <c r="V30" s="3">
        <f>+O14</f>
        <v>65</v>
      </c>
    </row>
    <row r="31" spans="7:22" x14ac:dyDescent="0.3">
      <c r="Q31" s="23" t="s">
        <v>34</v>
      </c>
      <c r="R31" s="23"/>
      <c r="S31" s="23"/>
      <c r="T31" s="3">
        <f>+O14</f>
        <v>65</v>
      </c>
      <c r="U31" s="10" t="s">
        <v>33</v>
      </c>
      <c r="V31" s="3">
        <f>+O15</f>
        <v>120</v>
      </c>
    </row>
    <row r="32" spans="7:22" ht="28.5" customHeight="1" x14ac:dyDescent="0.3">
      <c r="G32" s="24" t="s">
        <v>35</v>
      </c>
      <c r="H32" s="25"/>
      <c r="I32" s="25"/>
      <c r="J32" s="25"/>
      <c r="K32" s="25"/>
      <c r="L32" s="25"/>
    </row>
    <row r="35" spans="7:16" ht="15" customHeight="1" x14ac:dyDescent="0.3">
      <c r="G35" s="24" t="s">
        <v>29</v>
      </c>
      <c r="H35" s="25"/>
      <c r="I35" s="25"/>
      <c r="J35" s="25"/>
      <c r="K35" s="25"/>
      <c r="L35" s="25"/>
      <c r="P35" s="11" t="s">
        <v>36</v>
      </c>
    </row>
    <row r="36" spans="7:16" x14ac:dyDescent="0.3">
      <c r="P36" s="4">
        <f>15000000*695</f>
        <v>10425000000</v>
      </c>
    </row>
    <row r="37" spans="7:16" x14ac:dyDescent="0.3">
      <c r="P37" s="4">
        <f>10000000*695</f>
        <v>6950000000</v>
      </c>
    </row>
    <row r="38" spans="7:16" ht="15" customHeight="1" x14ac:dyDescent="0.3">
      <c r="G38" s="24"/>
      <c r="H38" s="25"/>
      <c r="I38" s="25"/>
      <c r="J38" s="25"/>
      <c r="K38" s="25"/>
      <c r="L38" s="25"/>
    </row>
  </sheetData>
  <sheetProtection algorithmName="SHA-512" hashValue="Q+bqm9bUbcoCUsE3yrVZupugi3T6nd6E4YZKk682skq0cfNoQ2p8TsjRpTqSijb3FGcIlOyGhefZ+bpi+O1Tyw==" saltValue="oHEvnTI7p5rpxd0vX/y9vQ==" spinCount="100000" sheet="1" objects="1" scenarios="1"/>
  <mergeCells count="11">
    <mergeCell ref="Q31:S31"/>
    <mergeCell ref="G32:L32"/>
    <mergeCell ref="G35:L35"/>
    <mergeCell ref="G38:L38"/>
    <mergeCell ref="B2:C2"/>
    <mergeCell ref="G23:L23"/>
    <mergeCell ref="G26:L26"/>
    <mergeCell ref="Q28:S28"/>
    <mergeCell ref="G29:L29"/>
    <mergeCell ref="Q29:S29"/>
    <mergeCell ref="Q30:S30"/>
  </mergeCells>
  <dataValidations count="1">
    <dataValidation type="list" allowBlank="1" showInputMessage="1" showErrorMessage="1" sqref="C4" xr:uid="{00000000-0002-0000-0000-000000000000}">
      <formula1>$G$12:$J$12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Formula PYME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Bermudez Gomez</dc:creator>
  <cp:lastModifiedBy>Gustavo Adolfo Jimenez Hernández</cp:lastModifiedBy>
  <dcterms:created xsi:type="dcterms:W3CDTF">2022-06-22T15:43:05Z</dcterms:created>
  <dcterms:modified xsi:type="dcterms:W3CDTF">2023-11-22T18:32:47Z</dcterms:modified>
</cp:coreProperties>
</file>